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bradley_harrington_dca_nj_gov/Documents/Documents/1 RFP 2025 (NRTC)/"/>
    </mc:Choice>
  </mc:AlternateContent>
  <xr:revisionPtr revIDLastSave="0" documentId="8_{C8BB9953-E737-4929-8DA0-658EBA6F84D3}" xr6:coauthVersionLast="47" xr6:coauthVersionMax="47" xr10:uidLastSave="{00000000-0000-0000-0000-000000000000}"/>
  <bookViews>
    <workbookView xWindow="3627" yWindow="1331" windowWidth="19562" windowHeight="10162" xr2:uid="{00000000-000D-0000-FFFF-FFFF00000000}"/>
  </bookViews>
  <sheets>
    <sheet name="homeownr" sheetId="1" r:id="rId1"/>
  </sheets>
  <definedNames>
    <definedName name="_xlnm.Print_Area" localSheetId="0">homeownr!$A$1:$T$101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Y14" i="1"/>
  <c r="Y12" i="1"/>
  <c r="Y11" i="1"/>
  <c r="Y10" i="1"/>
  <c r="Y8" i="1"/>
  <c r="Y7" i="1"/>
  <c r="Y6" i="1"/>
  <c r="Y4" i="1"/>
  <c r="Y3" i="1"/>
  <c r="G70" i="1"/>
  <c r="G73" i="1"/>
  <c r="S72" i="1"/>
  <c r="R72" i="1"/>
  <c r="Q72" i="1"/>
  <c r="P72" i="1"/>
  <c r="P73" i="1"/>
  <c r="O72" i="1"/>
  <c r="N72" i="1"/>
  <c r="M72" i="1"/>
  <c r="L72" i="1"/>
  <c r="K72" i="1"/>
  <c r="J72" i="1"/>
  <c r="I72" i="1"/>
  <c r="H72" i="1"/>
  <c r="G72" i="1"/>
  <c r="F72" i="1"/>
  <c r="E72" i="1"/>
  <c r="E75" i="1"/>
  <c r="H70" i="1"/>
  <c r="H73" i="1"/>
  <c r="J70" i="1"/>
  <c r="K70" i="1"/>
  <c r="K73" i="1"/>
  <c r="L70" i="1"/>
  <c r="M70" i="1"/>
  <c r="M73" i="1"/>
  <c r="N70" i="1"/>
  <c r="N73" i="1"/>
  <c r="O70" i="1"/>
  <c r="P70" i="1"/>
  <c r="Q70" i="1"/>
  <c r="R70" i="1"/>
  <c r="R73" i="1"/>
  <c r="S70" i="1"/>
  <c r="S73" i="1"/>
  <c r="I70" i="1"/>
  <c r="I73" i="1"/>
  <c r="E70" i="1"/>
  <c r="E73" i="1"/>
  <c r="F70" i="1"/>
  <c r="F73" i="1"/>
  <c r="AA2" i="1"/>
  <c r="O74" i="1" s="1"/>
  <c r="R75" i="1"/>
  <c r="S75" i="1"/>
  <c r="M75" i="1"/>
  <c r="Q73" i="1"/>
  <c r="Q75" i="1"/>
  <c r="C68" i="1"/>
  <c r="F75" i="1"/>
  <c r="H75" i="1"/>
  <c r="I75" i="1"/>
  <c r="G75" i="1"/>
  <c r="J73" i="1"/>
  <c r="J75" i="1"/>
  <c r="K75" i="1"/>
  <c r="L73" i="1"/>
  <c r="L75" i="1"/>
  <c r="N75" i="1"/>
  <c r="O73" i="1"/>
  <c r="O75" i="1"/>
  <c r="P75" i="1"/>
  <c r="C66" i="1"/>
  <c r="C69" i="1"/>
  <c r="S19" i="1"/>
  <c r="E34" i="1"/>
  <c r="H34" i="1"/>
  <c r="E15" i="1"/>
  <c r="H15" i="1"/>
  <c r="E50" i="1"/>
  <c r="E54" i="1"/>
  <c r="T24" i="1"/>
  <c r="T23" i="1"/>
  <c r="H125" i="1"/>
  <c r="H126" i="1"/>
  <c r="H131" i="1"/>
  <c r="H132" i="1"/>
  <c r="H123" i="1"/>
  <c r="I125" i="1"/>
  <c r="I126" i="1"/>
  <c r="I131" i="1"/>
  <c r="I132" i="1"/>
  <c r="I123" i="1"/>
  <c r="J125" i="1"/>
  <c r="J126" i="1"/>
  <c r="J131" i="1"/>
  <c r="J132" i="1"/>
  <c r="J123" i="1"/>
  <c r="K125" i="1"/>
  <c r="K126" i="1"/>
  <c r="K131" i="1"/>
  <c r="K132" i="1"/>
  <c r="K123" i="1"/>
  <c r="L125" i="1"/>
  <c r="L126" i="1"/>
  <c r="L123" i="1"/>
  <c r="M131" i="1"/>
  <c r="M132" i="1"/>
  <c r="M123" i="1"/>
  <c r="N131" i="1"/>
  <c r="N132" i="1"/>
  <c r="N123" i="1"/>
  <c r="O131" i="1"/>
  <c r="O132" i="1"/>
  <c r="O123" i="1"/>
  <c r="P131" i="1"/>
  <c r="P132" i="1"/>
  <c r="P123" i="1"/>
  <c r="H144" i="1"/>
  <c r="H143" i="1"/>
  <c r="I144" i="1"/>
  <c r="I143" i="1"/>
  <c r="J144" i="1"/>
  <c r="J143" i="1"/>
  <c r="K144" i="1"/>
  <c r="K143" i="1"/>
  <c r="L144" i="1"/>
  <c r="L143" i="1"/>
  <c r="M144" i="1"/>
  <c r="M143" i="1"/>
  <c r="N144" i="1"/>
  <c r="N143" i="1"/>
  <c r="O144" i="1"/>
  <c r="O143" i="1"/>
  <c r="P144" i="1"/>
  <c r="P143" i="1"/>
  <c r="G125" i="1"/>
  <c r="G126" i="1"/>
  <c r="G128" i="1"/>
  <c r="G129" i="1"/>
  <c r="G131" i="1"/>
  <c r="G132" i="1"/>
  <c r="G123" i="1"/>
  <c r="G138" i="1"/>
  <c r="G144" i="1"/>
  <c r="G143" i="1"/>
  <c r="E147" i="1"/>
  <c r="F147" i="1"/>
  <c r="G147" i="1"/>
  <c r="E125" i="1"/>
  <c r="E126" i="1"/>
  <c r="E131" i="1"/>
  <c r="E132" i="1"/>
  <c r="E123" i="1"/>
  <c r="E138" i="1"/>
  <c r="F125" i="1"/>
  <c r="F126" i="1"/>
  <c r="F131" i="1"/>
  <c r="F132" i="1"/>
  <c r="F123" i="1"/>
  <c r="F138" i="1"/>
  <c r="J137" i="1"/>
  <c r="C5" i="1"/>
  <c r="E22" i="1"/>
  <c r="H22" i="1"/>
  <c r="E24" i="1"/>
  <c r="H24" i="1"/>
  <c r="E47" i="1"/>
  <c r="H47" i="1"/>
  <c r="H52" i="1"/>
  <c r="A58" i="1"/>
  <c r="C58" i="1"/>
  <c r="A59" i="1"/>
  <c r="A60" i="1"/>
  <c r="C60" i="1"/>
  <c r="A61" i="1"/>
  <c r="C61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H147" i="1"/>
  <c r="I147" i="1"/>
  <c r="J147" i="1"/>
  <c r="K147" i="1"/>
  <c r="L147" i="1"/>
  <c r="M147" i="1"/>
  <c r="N147" i="1"/>
  <c r="O147" i="1"/>
  <c r="P147" i="1"/>
  <c r="E144" i="1"/>
  <c r="E143" i="1"/>
  <c r="F144" i="1"/>
  <c r="F143" i="1"/>
  <c r="T20" i="1"/>
  <c r="T21" i="1"/>
  <c r="T22" i="1"/>
  <c r="S48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M125" i="1"/>
  <c r="N125" i="1"/>
  <c r="O125" i="1"/>
  <c r="P125" i="1"/>
  <c r="M126" i="1"/>
  <c r="N126" i="1"/>
  <c r="O126" i="1"/>
  <c r="P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E128" i="1"/>
  <c r="E129" i="1"/>
  <c r="F128" i="1"/>
  <c r="F129" i="1"/>
  <c r="H128" i="1"/>
  <c r="H129" i="1"/>
  <c r="I128" i="1"/>
  <c r="J128" i="1"/>
  <c r="K128" i="1"/>
  <c r="K129" i="1"/>
  <c r="L128" i="1"/>
  <c r="L129" i="1"/>
  <c r="M128" i="1"/>
  <c r="N128" i="1"/>
  <c r="O128" i="1"/>
  <c r="O129" i="1"/>
  <c r="P128" i="1"/>
  <c r="P129" i="1"/>
  <c r="I129" i="1"/>
  <c r="J129" i="1"/>
  <c r="M129" i="1"/>
  <c r="N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L131" i="1"/>
  <c r="L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E137" i="1"/>
  <c r="F137" i="1"/>
  <c r="G137" i="1"/>
  <c r="H137" i="1"/>
  <c r="I137" i="1"/>
  <c r="K137" i="1"/>
  <c r="L137" i="1"/>
  <c r="M137" i="1"/>
  <c r="N137" i="1"/>
  <c r="O137" i="1"/>
  <c r="P137" i="1"/>
  <c r="H138" i="1"/>
  <c r="I138" i="1"/>
  <c r="J138" i="1"/>
  <c r="K138" i="1"/>
  <c r="L138" i="1"/>
  <c r="M138" i="1"/>
  <c r="N138" i="1"/>
  <c r="O138" i="1"/>
  <c r="P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S32" i="1"/>
  <c r="S38" i="1"/>
  <c r="T18" i="1"/>
  <c r="S26" i="1"/>
  <c r="H54" i="1"/>
  <c r="F22" i="1"/>
  <c r="F52" i="1"/>
  <c r="F47" i="1"/>
  <c r="F15" i="1"/>
  <c r="F50" i="1"/>
  <c r="T19" i="1"/>
  <c r="S25" i="1"/>
  <c r="H50" i="1"/>
  <c r="F24" i="1"/>
  <c r="F34" i="1"/>
  <c r="S27" i="1"/>
  <c r="T25" i="1"/>
  <c r="C75" i="1" l="1"/>
  <c r="K74" i="1"/>
  <c r="I74" i="1"/>
  <c r="R74" i="1"/>
  <c r="Q74" i="1"/>
  <c r="E74" i="1"/>
  <c r="H74" i="1"/>
  <c r="G74" i="1"/>
  <c r="P74" i="1"/>
  <c r="S74" i="1"/>
  <c r="J74" i="1"/>
  <c r="N74" i="1"/>
  <c r="M74" i="1"/>
  <c r="F74" i="1"/>
  <c r="L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C75" authorId="0" shapeId="0" xr:uid="{00000000-0006-0000-00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E124" authorId="0" shapeId="0" xr:uid="{00000000-0006-0000-0000-000002000000}">
      <text>
        <r>
          <rPr>
            <sz val="8"/>
            <color indexed="81"/>
            <rFont val="Tahoma"/>
            <family val="2"/>
          </rPr>
          <t>x;y)</t>
        </r>
      </text>
    </comment>
    <comment ref="F124" authorId="0" shapeId="0" xr:uid="{00000000-0006-0000-0000-000003000000}">
      <text>
        <r>
          <rPr>
            <sz val="8"/>
            <color indexed="81"/>
            <rFont val="Tahoma"/>
            <family val="2"/>
          </rPr>
          <t>x;y)</t>
        </r>
      </text>
    </comment>
    <comment ref="G124" authorId="0" shapeId="0" xr:uid="{00000000-0006-0000-0000-000004000000}">
      <text>
        <r>
          <rPr>
            <sz val="8"/>
            <color indexed="81"/>
            <rFont val="Tahoma"/>
            <family val="2"/>
          </rPr>
          <t>x;y)</t>
        </r>
      </text>
    </comment>
    <comment ref="H124" authorId="0" shapeId="0" xr:uid="{00000000-0006-0000-0000-000005000000}">
      <text>
        <r>
          <rPr>
            <sz val="8"/>
            <color indexed="81"/>
            <rFont val="Tahoma"/>
            <family val="2"/>
          </rPr>
          <t>x;y)</t>
        </r>
      </text>
    </comment>
    <comment ref="I124" authorId="0" shapeId="0" xr:uid="{00000000-0006-0000-0000-000006000000}">
      <text>
        <r>
          <rPr>
            <sz val="8"/>
            <color indexed="81"/>
            <rFont val="Tahoma"/>
            <family val="2"/>
          </rPr>
          <t>x;y)</t>
        </r>
      </text>
    </comment>
    <comment ref="J124" authorId="0" shapeId="0" xr:uid="{00000000-0006-0000-0000-000007000000}">
      <text>
        <r>
          <rPr>
            <sz val="8"/>
            <color indexed="81"/>
            <rFont val="Tahoma"/>
            <family val="2"/>
          </rPr>
          <t>x;y)</t>
        </r>
      </text>
    </comment>
    <comment ref="K124" authorId="0" shapeId="0" xr:uid="{00000000-0006-0000-0000-000008000000}">
      <text>
        <r>
          <rPr>
            <sz val="8"/>
            <color indexed="81"/>
            <rFont val="Tahoma"/>
            <family val="2"/>
          </rPr>
          <t>x;y)</t>
        </r>
      </text>
    </comment>
    <comment ref="L124" authorId="0" shapeId="0" xr:uid="{00000000-0006-0000-0000-000009000000}">
      <text>
        <r>
          <rPr>
            <sz val="8"/>
            <color indexed="81"/>
            <rFont val="Tahoma"/>
            <family val="2"/>
          </rPr>
          <t>x;y)</t>
        </r>
      </text>
    </comment>
    <comment ref="M124" authorId="0" shapeId="0" xr:uid="{00000000-0006-0000-0000-00000A000000}">
      <text>
        <r>
          <rPr>
            <sz val="8"/>
            <color indexed="81"/>
            <rFont val="Tahoma"/>
            <family val="2"/>
          </rPr>
          <t>x;y)</t>
        </r>
      </text>
    </comment>
    <comment ref="N124" authorId="0" shapeId="0" xr:uid="{00000000-0006-0000-0000-00000B000000}">
      <text>
        <r>
          <rPr>
            <sz val="8"/>
            <color indexed="81"/>
            <rFont val="Tahoma"/>
            <family val="2"/>
          </rPr>
          <t>x;y)</t>
        </r>
      </text>
    </comment>
    <comment ref="O124" authorId="0" shapeId="0" xr:uid="{00000000-0006-0000-0000-00000C000000}">
      <text>
        <r>
          <rPr>
            <sz val="8"/>
            <color indexed="81"/>
            <rFont val="Tahoma"/>
            <family val="2"/>
          </rPr>
          <t>x;y)</t>
        </r>
      </text>
    </comment>
    <comment ref="P124" authorId="0" shapeId="0" xr:uid="{00000000-0006-0000-0000-00000D000000}">
      <text>
        <r>
          <rPr>
            <sz val="8"/>
            <color indexed="81"/>
            <rFont val="Tahoma"/>
            <family val="2"/>
          </rPr>
          <t>x;y)</t>
        </r>
      </text>
    </comment>
    <comment ref="E125" authorId="0" shapeId="0" xr:uid="{00000000-0006-0000-0000-00000E000000}">
      <text>
        <r>
          <rPr>
            <sz val="8"/>
            <color indexed="81"/>
            <rFont val="Tahoma"/>
            <family val="2"/>
          </rPr>
          <t>x;y)</t>
        </r>
      </text>
    </comment>
    <comment ref="F125" authorId="0" shapeId="0" xr:uid="{00000000-0006-0000-0000-00000F000000}">
      <text>
        <r>
          <rPr>
            <sz val="8"/>
            <color indexed="81"/>
            <rFont val="Tahoma"/>
            <family val="2"/>
          </rPr>
          <t>x;y)</t>
        </r>
      </text>
    </comment>
    <comment ref="G125" authorId="0" shapeId="0" xr:uid="{00000000-0006-0000-0000-000010000000}">
      <text>
        <r>
          <rPr>
            <sz val="8"/>
            <color indexed="81"/>
            <rFont val="Tahoma"/>
            <family val="2"/>
          </rPr>
          <t>x;y)</t>
        </r>
      </text>
    </comment>
    <comment ref="H125" authorId="0" shapeId="0" xr:uid="{00000000-0006-0000-0000-000011000000}">
      <text>
        <r>
          <rPr>
            <sz val="8"/>
            <color indexed="81"/>
            <rFont val="Tahoma"/>
            <family val="2"/>
          </rPr>
          <t>x;y)</t>
        </r>
      </text>
    </comment>
    <comment ref="I125" authorId="0" shapeId="0" xr:uid="{00000000-0006-0000-0000-000012000000}">
      <text>
        <r>
          <rPr>
            <sz val="8"/>
            <color indexed="81"/>
            <rFont val="Tahoma"/>
            <family val="2"/>
          </rPr>
          <t>x;y)</t>
        </r>
      </text>
    </comment>
    <comment ref="J125" authorId="0" shapeId="0" xr:uid="{00000000-0006-0000-0000-000013000000}">
      <text>
        <r>
          <rPr>
            <sz val="8"/>
            <color indexed="81"/>
            <rFont val="Tahoma"/>
            <family val="2"/>
          </rPr>
          <t>x;y)</t>
        </r>
      </text>
    </comment>
    <comment ref="K125" authorId="0" shapeId="0" xr:uid="{00000000-0006-0000-0000-000014000000}">
      <text>
        <r>
          <rPr>
            <sz val="8"/>
            <color indexed="81"/>
            <rFont val="Tahoma"/>
            <family val="2"/>
          </rPr>
          <t>x;y)</t>
        </r>
      </text>
    </comment>
    <comment ref="L125" authorId="0" shapeId="0" xr:uid="{00000000-0006-0000-0000-000015000000}">
      <text>
        <r>
          <rPr>
            <sz val="8"/>
            <color indexed="81"/>
            <rFont val="Tahoma"/>
            <family val="2"/>
          </rPr>
          <t>x;y)</t>
        </r>
      </text>
    </comment>
    <comment ref="M125" authorId="0" shapeId="0" xr:uid="{00000000-0006-0000-0000-000016000000}">
      <text>
        <r>
          <rPr>
            <sz val="8"/>
            <color indexed="81"/>
            <rFont val="Tahoma"/>
            <family val="2"/>
          </rPr>
          <t>x;y)</t>
        </r>
      </text>
    </comment>
    <comment ref="N125" authorId="0" shapeId="0" xr:uid="{00000000-0006-0000-0000-000017000000}">
      <text>
        <r>
          <rPr>
            <sz val="8"/>
            <color indexed="81"/>
            <rFont val="Tahoma"/>
            <family val="2"/>
          </rPr>
          <t>x;y)</t>
        </r>
      </text>
    </comment>
    <comment ref="O125" authorId="0" shapeId="0" xr:uid="{00000000-0006-0000-0000-000018000000}">
      <text>
        <r>
          <rPr>
            <sz val="8"/>
            <color indexed="81"/>
            <rFont val="Tahoma"/>
            <family val="2"/>
          </rPr>
          <t>x;y)</t>
        </r>
      </text>
    </comment>
    <comment ref="P125" authorId="0" shapeId="0" xr:uid="{00000000-0006-0000-0000-000019000000}">
      <text>
        <r>
          <rPr>
            <sz val="8"/>
            <color indexed="81"/>
            <rFont val="Tahoma"/>
            <family val="2"/>
          </rPr>
          <t>x;y)</t>
        </r>
      </text>
    </comment>
    <comment ref="E127" authorId="0" shapeId="0" xr:uid="{00000000-0006-0000-0000-00001A000000}">
      <text>
        <r>
          <rPr>
            <sz val="8"/>
            <color indexed="81"/>
            <rFont val="Tahoma"/>
            <family val="2"/>
          </rPr>
          <t>x;y)</t>
        </r>
      </text>
    </comment>
    <comment ref="F127" authorId="0" shapeId="0" xr:uid="{00000000-0006-0000-0000-00001B000000}">
      <text>
        <r>
          <rPr>
            <sz val="8"/>
            <color indexed="81"/>
            <rFont val="Tahoma"/>
            <family val="2"/>
          </rPr>
          <t>x;y)</t>
        </r>
      </text>
    </comment>
    <comment ref="G127" authorId="0" shapeId="0" xr:uid="{00000000-0006-0000-0000-00001C000000}">
      <text>
        <r>
          <rPr>
            <sz val="8"/>
            <color indexed="81"/>
            <rFont val="Tahoma"/>
            <family val="2"/>
          </rPr>
          <t>x;y)</t>
        </r>
      </text>
    </comment>
    <comment ref="H127" authorId="0" shapeId="0" xr:uid="{00000000-0006-0000-0000-00001D000000}">
      <text>
        <r>
          <rPr>
            <sz val="8"/>
            <color indexed="81"/>
            <rFont val="Tahoma"/>
            <family val="2"/>
          </rPr>
          <t>x;y)</t>
        </r>
      </text>
    </comment>
    <comment ref="I127" authorId="0" shapeId="0" xr:uid="{00000000-0006-0000-0000-00001E000000}">
      <text>
        <r>
          <rPr>
            <sz val="8"/>
            <color indexed="81"/>
            <rFont val="Tahoma"/>
            <family val="2"/>
          </rPr>
          <t>x;y)</t>
        </r>
      </text>
    </comment>
    <comment ref="J127" authorId="0" shapeId="0" xr:uid="{00000000-0006-0000-0000-00001F000000}">
      <text>
        <r>
          <rPr>
            <sz val="8"/>
            <color indexed="81"/>
            <rFont val="Tahoma"/>
            <family val="2"/>
          </rPr>
          <t>x;y)</t>
        </r>
      </text>
    </comment>
    <comment ref="K127" authorId="0" shapeId="0" xr:uid="{00000000-0006-0000-0000-000020000000}">
      <text>
        <r>
          <rPr>
            <sz val="8"/>
            <color indexed="81"/>
            <rFont val="Tahoma"/>
            <family val="2"/>
          </rPr>
          <t>x;y)</t>
        </r>
      </text>
    </comment>
    <comment ref="L127" authorId="0" shapeId="0" xr:uid="{00000000-0006-0000-0000-000021000000}">
      <text>
        <r>
          <rPr>
            <sz val="8"/>
            <color indexed="81"/>
            <rFont val="Tahoma"/>
            <family val="2"/>
          </rPr>
          <t>x;y)</t>
        </r>
      </text>
    </comment>
    <comment ref="M127" authorId="0" shapeId="0" xr:uid="{00000000-0006-0000-0000-000022000000}">
      <text>
        <r>
          <rPr>
            <sz val="8"/>
            <color indexed="81"/>
            <rFont val="Tahoma"/>
            <family val="2"/>
          </rPr>
          <t>x;y)</t>
        </r>
      </text>
    </comment>
    <comment ref="N127" authorId="0" shapeId="0" xr:uid="{00000000-0006-0000-0000-000023000000}">
      <text>
        <r>
          <rPr>
            <sz val="8"/>
            <color indexed="81"/>
            <rFont val="Tahoma"/>
            <family val="2"/>
          </rPr>
          <t>x;y)</t>
        </r>
      </text>
    </comment>
    <comment ref="O127" authorId="0" shapeId="0" xr:uid="{00000000-0006-0000-0000-000024000000}">
      <text>
        <r>
          <rPr>
            <sz val="8"/>
            <color indexed="81"/>
            <rFont val="Tahoma"/>
            <family val="2"/>
          </rPr>
          <t>x;y)</t>
        </r>
      </text>
    </comment>
    <comment ref="P127" authorId="0" shapeId="0" xr:uid="{00000000-0006-0000-0000-000025000000}">
      <text>
        <r>
          <rPr>
            <sz val="8"/>
            <color indexed="81"/>
            <rFont val="Tahoma"/>
            <family val="2"/>
          </rPr>
          <t>x;y)</t>
        </r>
      </text>
    </comment>
    <comment ref="E128" authorId="0" shapeId="0" xr:uid="{00000000-0006-0000-0000-000026000000}">
      <text>
        <r>
          <rPr>
            <sz val="8"/>
            <color indexed="81"/>
            <rFont val="Tahoma"/>
            <family val="2"/>
          </rPr>
          <t>x;y)</t>
        </r>
      </text>
    </comment>
    <comment ref="F128" authorId="0" shapeId="0" xr:uid="{00000000-0006-0000-0000-000027000000}">
      <text>
        <r>
          <rPr>
            <sz val="8"/>
            <color indexed="81"/>
            <rFont val="Tahoma"/>
            <family val="2"/>
          </rPr>
          <t>x;y)</t>
        </r>
      </text>
    </comment>
    <comment ref="G128" authorId="0" shapeId="0" xr:uid="{00000000-0006-0000-0000-000028000000}">
      <text>
        <r>
          <rPr>
            <sz val="8"/>
            <color indexed="81"/>
            <rFont val="Tahoma"/>
            <family val="2"/>
          </rPr>
          <t>x;y)</t>
        </r>
      </text>
    </comment>
    <comment ref="H128" authorId="0" shapeId="0" xr:uid="{00000000-0006-0000-0000-000029000000}">
      <text>
        <r>
          <rPr>
            <sz val="8"/>
            <color indexed="81"/>
            <rFont val="Tahoma"/>
            <family val="2"/>
          </rPr>
          <t>x;y)</t>
        </r>
      </text>
    </comment>
    <comment ref="I128" authorId="0" shapeId="0" xr:uid="{00000000-0006-0000-0000-00002A000000}">
      <text>
        <r>
          <rPr>
            <sz val="8"/>
            <color indexed="81"/>
            <rFont val="Tahoma"/>
            <family val="2"/>
          </rPr>
          <t>x;y)</t>
        </r>
      </text>
    </comment>
    <comment ref="J128" authorId="0" shapeId="0" xr:uid="{00000000-0006-0000-0000-00002B000000}">
      <text>
        <r>
          <rPr>
            <sz val="8"/>
            <color indexed="81"/>
            <rFont val="Tahoma"/>
            <family val="2"/>
          </rPr>
          <t>x;y)</t>
        </r>
      </text>
    </comment>
    <comment ref="K128" authorId="0" shapeId="0" xr:uid="{00000000-0006-0000-0000-00002C000000}">
      <text>
        <r>
          <rPr>
            <sz val="8"/>
            <color indexed="81"/>
            <rFont val="Tahoma"/>
            <family val="2"/>
          </rPr>
          <t>x;y)</t>
        </r>
      </text>
    </comment>
    <comment ref="L128" authorId="0" shapeId="0" xr:uid="{00000000-0006-0000-0000-00002D000000}">
      <text>
        <r>
          <rPr>
            <sz val="8"/>
            <color indexed="81"/>
            <rFont val="Tahoma"/>
            <family val="2"/>
          </rPr>
          <t>x;y)</t>
        </r>
      </text>
    </comment>
    <comment ref="M128" authorId="0" shapeId="0" xr:uid="{00000000-0006-0000-0000-00002E000000}">
      <text>
        <r>
          <rPr>
            <sz val="8"/>
            <color indexed="81"/>
            <rFont val="Tahoma"/>
            <family val="2"/>
          </rPr>
          <t>x;y)</t>
        </r>
      </text>
    </comment>
    <comment ref="N128" authorId="0" shapeId="0" xr:uid="{00000000-0006-0000-0000-00002F000000}">
      <text>
        <r>
          <rPr>
            <sz val="8"/>
            <color indexed="81"/>
            <rFont val="Tahoma"/>
            <family val="2"/>
          </rPr>
          <t>x;y)</t>
        </r>
      </text>
    </comment>
    <comment ref="O128" authorId="0" shapeId="0" xr:uid="{00000000-0006-0000-0000-000030000000}">
      <text>
        <r>
          <rPr>
            <sz val="8"/>
            <color indexed="81"/>
            <rFont val="Tahoma"/>
            <family val="2"/>
          </rPr>
          <t>x;y)</t>
        </r>
      </text>
    </comment>
    <comment ref="P128" authorId="0" shapeId="0" xr:uid="{00000000-0006-0000-0000-000031000000}">
      <text>
        <r>
          <rPr>
            <sz val="8"/>
            <color indexed="81"/>
            <rFont val="Tahoma"/>
            <family val="2"/>
          </rPr>
          <t>x;y)</t>
        </r>
      </text>
    </comment>
    <comment ref="E130" authorId="0" shapeId="0" xr:uid="{00000000-0006-0000-0000-000032000000}">
      <text>
        <r>
          <rPr>
            <sz val="8"/>
            <color indexed="81"/>
            <rFont val="Tahoma"/>
            <family val="2"/>
          </rPr>
          <t>x;y)</t>
        </r>
      </text>
    </comment>
    <comment ref="F130" authorId="0" shapeId="0" xr:uid="{00000000-0006-0000-0000-000033000000}">
      <text>
        <r>
          <rPr>
            <sz val="8"/>
            <color indexed="81"/>
            <rFont val="Tahoma"/>
            <family val="2"/>
          </rPr>
          <t>x;y)</t>
        </r>
      </text>
    </comment>
    <comment ref="G130" authorId="0" shapeId="0" xr:uid="{00000000-0006-0000-0000-000034000000}">
      <text>
        <r>
          <rPr>
            <sz val="8"/>
            <color indexed="81"/>
            <rFont val="Tahoma"/>
            <family val="2"/>
          </rPr>
          <t>x;y)</t>
        </r>
      </text>
    </comment>
    <comment ref="H130" authorId="0" shapeId="0" xr:uid="{00000000-0006-0000-0000-000035000000}">
      <text>
        <r>
          <rPr>
            <sz val="8"/>
            <color indexed="81"/>
            <rFont val="Tahoma"/>
            <family val="2"/>
          </rPr>
          <t>x;y)</t>
        </r>
      </text>
    </comment>
    <comment ref="I130" authorId="0" shapeId="0" xr:uid="{00000000-0006-0000-0000-000036000000}">
      <text>
        <r>
          <rPr>
            <sz val="8"/>
            <color indexed="81"/>
            <rFont val="Tahoma"/>
            <family val="2"/>
          </rPr>
          <t>x;y)</t>
        </r>
      </text>
    </comment>
    <comment ref="J130" authorId="0" shapeId="0" xr:uid="{00000000-0006-0000-0000-000037000000}">
      <text>
        <r>
          <rPr>
            <sz val="8"/>
            <color indexed="81"/>
            <rFont val="Tahoma"/>
            <family val="2"/>
          </rPr>
          <t>x;y)</t>
        </r>
      </text>
    </comment>
    <comment ref="K130" authorId="0" shapeId="0" xr:uid="{00000000-0006-0000-0000-000038000000}">
      <text>
        <r>
          <rPr>
            <sz val="8"/>
            <color indexed="81"/>
            <rFont val="Tahoma"/>
            <family val="2"/>
          </rPr>
          <t>x;y)</t>
        </r>
      </text>
    </comment>
    <comment ref="L130" authorId="0" shapeId="0" xr:uid="{00000000-0006-0000-0000-000039000000}">
      <text>
        <r>
          <rPr>
            <sz val="8"/>
            <color indexed="81"/>
            <rFont val="Tahoma"/>
            <family val="2"/>
          </rPr>
          <t>x;y)</t>
        </r>
      </text>
    </comment>
    <comment ref="M130" authorId="0" shapeId="0" xr:uid="{00000000-0006-0000-0000-00003A000000}">
      <text>
        <r>
          <rPr>
            <sz val="8"/>
            <color indexed="81"/>
            <rFont val="Tahoma"/>
            <family val="2"/>
          </rPr>
          <t>x;y)</t>
        </r>
      </text>
    </comment>
    <comment ref="N130" authorId="0" shapeId="0" xr:uid="{00000000-0006-0000-0000-00003B000000}">
      <text>
        <r>
          <rPr>
            <sz val="8"/>
            <color indexed="81"/>
            <rFont val="Tahoma"/>
            <family val="2"/>
          </rPr>
          <t>x;y)</t>
        </r>
      </text>
    </comment>
    <comment ref="O130" authorId="0" shapeId="0" xr:uid="{00000000-0006-0000-0000-00003C000000}">
      <text>
        <r>
          <rPr>
            <sz val="8"/>
            <color indexed="81"/>
            <rFont val="Tahoma"/>
            <family val="2"/>
          </rPr>
          <t>x;y)</t>
        </r>
      </text>
    </comment>
    <comment ref="P130" authorId="0" shapeId="0" xr:uid="{00000000-0006-0000-0000-00003D000000}">
      <text>
        <r>
          <rPr>
            <sz val="8"/>
            <color indexed="81"/>
            <rFont val="Tahoma"/>
            <family val="2"/>
          </rPr>
          <t>x;y)</t>
        </r>
      </text>
    </comment>
    <comment ref="E131" authorId="0" shapeId="0" xr:uid="{00000000-0006-0000-0000-00003E000000}">
      <text>
        <r>
          <rPr>
            <sz val="8"/>
            <color indexed="81"/>
            <rFont val="Tahoma"/>
            <family val="2"/>
          </rPr>
          <t>x;y)</t>
        </r>
      </text>
    </comment>
    <comment ref="F131" authorId="0" shapeId="0" xr:uid="{00000000-0006-0000-0000-00003F000000}">
      <text>
        <r>
          <rPr>
            <sz val="8"/>
            <color indexed="81"/>
            <rFont val="Tahoma"/>
            <family val="2"/>
          </rPr>
          <t>x;y)</t>
        </r>
      </text>
    </comment>
    <comment ref="G131" authorId="0" shapeId="0" xr:uid="{00000000-0006-0000-0000-000040000000}">
      <text>
        <r>
          <rPr>
            <sz val="8"/>
            <color indexed="81"/>
            <rFont val="Tahoma"/>
            <family val="2"/>
          </rPr>
          <t>x;y)</t>
        </r>
      </text>
    </comment>
    <comment ref="H131" authorId="0" shapeId="0" xr:uid="{00000000-0006-0000-0000-000041000000}">
      <text>
        <r>
          <rPr>
            <sz val="8"/>
            <color indexed="81"/>
            <rFont val="Tahoma"/>
            <family val="2"/>
          </rPr>
          <t>x;y)</t>
        </r>
      </text>
    </comment>
    <comment ref="I131" authorId="0" shapeId="0" xr:uid="{00000000-0006-0000-0000-000042000000}">
      <text>
        <r>
          <rPr>
            <sz val="8"/>
            <color indexed="81"/>
            <rFont val="Tahoma"/>
            <family val="2"/>
          </rPr>
          <t>x;y)</t>
        </r>
      </text>
    </comment>
    <comment ref="J131" authorId="0" shapeId="0" xr:uid="{00000000-0006-0000-0000-000043000000}">
      <text>
        <r>
          <rPr>
            <sz val="8"/>
            <color indexed="81"/>
            <rFont val="Tahoma"/>
            <family val="2"/>
          </rPr>
          <t>x;y)</t>
        </r>
      </text>
    </comment>
    <comment ref="K131" authorId="0" shapeId="0" xr:uid="{00000000-0006-0000-0000-000044000000}">
      <text>
        <r>
          <rPr>
            <sz val="8"/>
            <color indexed="81"/>
            <rFont val="Tahoma"/>
            <family val="2"/>
          </rPr>
          <t>x;y)</t>
        </r>
      </text>
    </comment>
    <comment ref="L131" authorId="0" shapeId="0" xr:uid="{00000000-0006-0000-0000-000045000000}">
      <text>
        <r>
          <rPr>
            <sz val="8"/>
            <color indexed="81"/>
            <rFont val="Tahoma"/>
            <family val="2"/>
          </rPr>
          <t>x;y)</t>
        </r>
      </text>
    </comment>
    <comment ref="M131" authorId="0" shapeId="0" xr:uid="{00000000-0006-0000-0000-000046000000}">
      <text>
        <r>
          <rPr>
            <sz val="8"/>
            <color indexed="81"/>
            <rFont val="Tahoma"/>
            <family val="2"/>
          </rPr>
          <t>x;y)</t>
        </r>
      </text>
    </comment>
    <comment ref="N131" authorId="0" shapeId="0" xr:uid="{00000000-0006-0000-0000-000047000000}">
      <text>
        <r>
          <rPr>
            <sz val="8"/>
            <color indexed="81"/>
            <rFont val="Tahoma"/>
            <family val="2"/>
          </rPr>
          <t>x;y)</t>
        </r>
      </text>
    </comment>
    <comment ref="O131" authorId="0" shapeId="0" xr:uid="{00000000-0006-0000-0000-000048000000}">
      <text>
        <r>
          <rPr>
            <sz val="8"/>
            <color indexed="81"/>
            <rFont val="Tahoma"/>
            <family val="2"/>
          </rPr>
          <t>x;y)</t>
        </r>
      </text>
    </comment>
    <comment ref="P131" authorId="0" shapeId="0" xr:uid="{00000000-0006-0000-0000-000049000000}">
      <text>
        <r>
          <rPr>
            <sz val="8"/>
            <color indexed="81"/>
            <rFont val="Tahoma"/>
            <family val="2"/>
          </rPr>
          <t>x;y)</t>
        </r>
      </text>
    </comment>
    <comment ref="E133" authorId="0" shapeId="0" xr:uid="{00000000-0006-0000-0000-00004A000000}">
      <text>
        <r>
          <rPr>
            <sz val="8"/>
            <color indexed="81"/>
            <rFont val="Tahoma"/>
            <family val="2"/>
          </rPr>
          <t>x;y)</t>
        </r>
      </text>
    </comment>
    <comment ref="F133" authorId="0" shapeId="0" xr:uid="{00000000-0006-0000-0000-00004B000000}">
      <text>
        <r>
          <rPr>
            <sz val="8"/>
            <color indexed="81"/>
            <rFont val="Tahoma"/>
            <family val="2"/>
          </rPr>
          <t>x;y)</t>
        </r>
      </text>
    </comment>
    <comment ref="G133" authorId="0" shapeId="0" xr:uid="{00000000-0006-0000-0000-00004C000000}">
      <text>
        <r>
          <rPr>
            <sz val="8"/>
            <color indexed="81"/>
            <rFont val="Tahoma"/>
            <family val="2"/>
          </rPr>
          <t>x;y)</t>
        </r>
      </text>
    </comment>
    <comment ref="H133" authorId="0" shapeId="0" xr:uid="{00000000-0006-0000-0000-00004D000000}">
      <text>
        <r>
          <rPr>
            <sz val="8"/>
            <color indexed="81"/>
            <rFont val="Tahoma"/>
            <family val="2"/>
          </rPr>
          <t>x;y)</t>
        </r>
      </text>
    </comment>
    <comment ref="I133" authorId="0" shapeId="0" xr:uid="{00000000-0006-0000-0000-00004E000000}">
      <text>
        <r>
          <rPr>
            <sz val="8"/>
            <color indexed="81"/>
            <rFont val="Tahoma"/>
            <family val="2"/>
          </rPr>
          <t>x;y)</t>
        </r>
      </text>
    </comment>
    <comment ref="J133" authorId="0" shapeId="0" xr:uid="{00000000-0006-0000-0000-00004F000000}">
      <text>
        <r>
          <rPr>
            <sz val="8"/>
            <color indexed="81"/>
            <rFont val="Tahoma"/>
            <family val="2"/>
          </rPr>
          <t>x;y)</t>
        </r>
      </text>
    </comment>
    <comment ref="K133" authorId="0" shapeId="0" xr:uid="{00000000-0006-0000-0000-000050000000}">
      <text>
        <r>
          <rPr>
            <sz val="8"/>
            <color indexed="81"/>
            <rFont val="Tahoma"/>
            <family val="2"/>
          </rPr>
          <t>x;y)</t>
        </r>
      </text>
    </comment>
    <comment ref="L133" authorId="0" shapeId="0" xr:uid="{00000000-0006-0000-0000-000051000000}">
      <text>
        <r>
          <rPr>
            <sz val="8"/>
            <color indexed="81"/>
            <rFont val="Tahoma"/>
            <family val="2"/>
          </rPr>
          <t>x;y)</t>
        </r>
      </text>
    </comment>
    <comment ref="M133" authorId="0" shapeId="0" xr:uid="{00000000-0006-0000-0000-000052000000}">
      <text>
        <r>
          <rPr>
            <sz val="8"/>
            <color indexed="81"/>
            <rFont val="Tahoma"/>
            <family val="2"/>
          </rPr>
          <t>x;y)</t>
        </r>
      </text>
    </comment>
    <comment ref="N133" authorId="0" shapeId="0" xr:uid="{00000000-0006-0000-0000-000053000000}">
      <text>
        <r>
          <rPr>
            <sz val="8"/>
            <color indexed="81"/>
            <rFont val="Tahoma"/>
            <family val="2"/>
          </rPr>
          <t>x;y)</t>
        </r>
      </text>
    </comment>
    <comment ref="O133" authorId="0" shapeId="0" xr:uid="{00000000-0006-0000-0000-000054000000}">
      <text>
        <r>
          <rPr>
            <sz val="8"/>
            <color indexed="81"/>
            <rFont val="Tahoma"/>
            <family val="2"/>
          </rPr>
          <t>x;y)</t>
        </r>
      </text>
    </comment>
    <comment ref="P133" authorId="0" shapeId="0" xr:uid="{00000000-0006-0000-0000-000055000000}">
      <text>
        <r>
          <rPr>
            <sz val="8"/>
            <color indexed="81"/>
            <rFont val="Tahoma"/>
            <family val="2"/>
          </rPr>
          <t>x;y)</t>
        </r>
      </text>
    </comment>
    <comment ref="E134" authorId="0" shapeId="0" xr:uid="{00000000-0006-0000-0000-000056000000}">
      <text>
        <r>
          <rPr>
            <sz val="8"/>
            <color indexed="81"/>
            <rFont val="Tahoma"/>
            <family val="2"/>
          </rPr>
          <t>x;y)</t>
        </r>
      </text>
    </comment>
    <comment ref="F134" authorId="0" shapeId="0" xr:uid="{00000000-0006-0000-0000-000057000000}">
      <text>
        <r>
          <rPr>
            <sz val="8"/>
            <color indexed="81"/>
            <rFont val="Tahoma"/>
            <family val="2"/>
          </rPr>
          <t>x;y)</t>
        </r>
      </text>
    </comment>
    <comment ref="G134" authorId="0" shapeId="0" xr:uid="{00000000-0006-0000-0000-000058000000}">
      <text>
        <r>
          <rPr>
            <sz val="8"/>
            <color indexed="81"/>
            <rFont val="Tahoma"/>
            <family val="2"/>
          </rPr>
          <t>x;y)</t>
        </r>
      </text>
    </comment>
    <comment ref="H134" authorId="0" shapeId="0" xr:uid="{00000000-0006-0000-0000-000059000000}">
      <text>
        <r>
          <rPr>
            <sz val="8"/>
            <color indexed="81"/>
            <rFont val="Tahoma"/>
            <family val="2"/>
          </rPr>
          <t>x;y)</t>
        </r>
      </text>
    </comment>
    <comment ref="I134" authorId="0" shapeId="0" xr:uid="{00000000-0006-0000-0000-00005A000000}">
      <text>
        <r>
          <rPr>
            <sz val="8"/>
            <color indexed="81"/>
            <rFont val="Tahoma"/>
            <family val="2"/>
          </rPr>
          <t>x;y)</t>
        </r>
      </text>
    </comment>
    <comment ref="J134" authorId="0" shapeId="0" xr:uid="{00000000-0006-0000-0000-00005B000000}">
      <text>
        <r>
          <rPr>
            <sz val="8"/>
            <color indexed="81"/>
            <rFont val="Tahoma"/>
            <family val="2"/>
          </rPr>
          <t>x;y)</t>
        </r>
      </text>
    </comment>
    <comment ref="K134" authorId="0" shapeId="0" xr:uid="{00000000-0006-0000-0000-00005C000000}">
      <text>
        <r>
          <rPr>
            <sz val="8"/>
            <color indexed="81"/>
            <rFont val="Tahoma"/>
            <family val="2"/>
          </rPr>
          <t>x;y)</t>
        </r>
      </text>
    </comment>
    <comment ref="L134" authorId="0" shapeId="0" xr:uid="{00000000-0006-0000-0000-00005D000000}">
      <text>
        <r>
          <rPr>
            <sz val="8"/>
            <color indexed="81"/>
            <rFont val="Tahoma"/>
            <family val="2"/>
          </rPr>
          <t>x;y)</t>
        </r>
      </text>
    </comment>
    <comment ref="M134" authorId="0" shapeId="0" xr:uid="{00000000-0006-0000-0000-00005E000000}">
      <text>
        <r>
          <rPr>
            <sz val="8"/>
            <color indexed="81"/>
            <rFont val="Tahoma"/>
            <family val="2"/>
          </rPr>
          <t>x;y)</t>
        </r>
      </text>
    </comment>
    <comment ref="N134" authorId="0" shapeId="0" xr:uid="{00000000-0006-0000-0000-00005F000000}">
      <text>
        <r>
          <rPr>
            <sz val="8"/>
            <color indexed="81"/>
            <rFont val="Tahoma"/>
            <family val="2"/>
          </rPr>
          <t>x;y)</t>
        </r>
      </text>
    </comment>
    <comment ref="O134" authorId="0" shapeId="0" xr:uid="{00000000-0006-0000-0000-000060000000}">
      <text>
        <r>
          <rPr>
            <sz val="8"/>
            <color indexed="81"/>
            <rFont val="Tahoma"/>
            <family val="2"/>
          </rPr>
          <t>x;y)</t>
        </r>
      </text>
    </comment>
    <comment ref="P134" authorId="0" shapeId="0" xr:uid="{00000000-0006-0000-0000-000061000000}">
      <text>
        <r>
          <rPr>
            <sz val="8"/>
            <color indexed="81"/>
            <rFont val="Tahoma"/>
            <family val="2"/>
          </rPr>
          <t>x;y)</t>
        </r>
      </text>
    </comment>
    <comment ref="E137" authorId="0" shapeId="0" xr:uid="{00000000-0006-0000-0000-000062000000}">
      <text>
        <r>
          <rPr>
            <sz val="8"/>
            <color indexed="81"/>
            <rFont val="Tahoma"/>
            <family val="2"/>
          </rPr>
          <t>x;y)</t>
        </r>
      </text>
    </comment>
    <comment ref="F137" authorId="0" shapeId="0" xr:uid="{00000000-0006-0000-0000-000063000000}">
      <text>
        <r>
          <rPr>
            <sz val="8"/>
            <color indexed="81"/>
            <rFont val="Tahoma"/>
            <family val="2"/>
          </rPr>
          <t>x;y)</t>
        </r>
      </text>
    </comment>
    <comment ref="G137" authorId="0" shapeId="0" xr:uid="{00000000-0006-0000-0000-000064000000}">
      <text>
        <r>
          <rPr>
            <sz val="8"/>
            <color indexed="81"/>
            <rFont val="Tahoma"/>
            <family val="2"/>
          </rPr>
          <t>x;y)</t>
        </r>
      </text>
    </comment>
    <comment ref="H137" authorId="0" shapeId="0" xr:uid="{00000000-0006-0000-0000-000065000000}">
      <text>
        <r>
          <rPr>
            <sz val="8"/>
            <color indexed="81"/>
            <rFont val="Tahoma"/>
            <family val="2"/>
          </rPr>
          <t>x;y)</t>
        </r>
      </text>
    </comment>
    <comment ref="I137" authorId="0" shapeId="0" xr:uid="{00000000-0006-0000-0000-000066000000}">
      <text>
        <r>
          <rPr>
            <sz val="8"/>
            <color indexed="81"/>
            <rFont val="Tahoma"/>
            <family val="2"/>
          </rPr>
          <t>x;y)</t>
        </r>
      </text>
    </comment>
    <comment ref="J137" authorId="0" shapeId="0" xr:uid="{00000000-0006-0000-0000-000067000000}">
      <text>
        <r>
          <rPr>
            <sz val="8"/>
            <color indexed="81"/>
            <rFont val="Tahoma"/>
            <family val="2"/>
          </rPr>
          <t>x;y)</t>
        </r>
      </text>
    </comment>
    <comment ref="K137" authorId="0" shapeId="0" xr:uid="{00000000-0006-0000-0000-000068000000}">
      <text>
        <r>
          <rPr>
            <sz val="8"/>
            <color indexed="81"/>
            <rFont val="Tahoma"/>
            <family val="2"/>
          </rPr>
          <t>x;y)</t>
        </r>
      </text>
    </comment>
    <comment ref="L137" authorId="0" shapeId="0" xr:uid="{00000000-0006-0000-0000-000069000000}">
      <text>
        <r>
          <rPr>
            <sz val="8"/>
            <color indexed="81"/>
            <rFont val="Tahoma"/>
            <family val="2"/>
          </rPr>
          <t>x;y)</t>
        </r>
      </text>
    </comment>
    <comment ref="M137" authorId="0" shapeId="0" xr:uid="{00000000-0006-0000-0000-00006A000000}">
      <text>
        <r>
          <rPr>
            <sz val="8"/>
            <color indexed="81"/>
            <rFont val="Tahoma"/>
            <family val="2"/>
          </rPr>
          <t>x;y)</t>
        </r>
      </text>
    </comment>
    <comment ref="N137" authorId="0" shapeId="0" xr:uid="{00000000-0006-0000-0000-00006B000000}">
      <text>
        <r>
          <rPr>
            <sz val="8"/>
            <color indexed="81"/>
            <rFont val="Tahoma"/>
            <family val="2"/>
          </rPr>
          <t>x;y)</t>
        </r>
      </text>
    </comment>
    <comment ref="O137" authorId="0" shapeId="0" xr:uid="{00000000-0006-0000-0000-00006C000000}">
      <text>
        <r>
          <rPr>
            <sz val="8"/>
            <color indexed="81"/>
            <rFont val="Tahoma"/>
            <family val="2"/>
          </rPr>
          <t>x;y)</t>
        </r>
      </text>
    </comment>
    <comment ref="P137" authorId="0" shapeId="0" xr:uid="{00000000-0006-0000-0000-00006D000000}">
      <text>
        <r>
          <rPr>
            <sz val="8"/>
            <color indexed="81"/>
            <rFont val="Tahoma"/>
            <family val="2"/>
          </rPr>
          <t>x;y)</t>
        </r>
      </text>
    </comment>
    <comment ref="E138" authorId="0" shapeId="0" xr:uid="{00000000-0006-0000-0000-00006E000000}">
      <text>
        <r>
          <rPr>
            <sz val="8"/>
            <color indexed="81"/>
            <rFont val="Tahoma"/>
            <family val="2"/>
          </rPr>
          <t>x;y)</t>
        </r>
      </text>
    </comment>
    <comment ref="F138" authorId="0" shapeId="0" xr:uid="{00000000-0006-0000-0000-00006F000000}">
      <text>
        <r>
          <rPr>
            <sz val="8"/>
            <color indexed="81"/>
            <rFont val="Tahoma"/>
            <family val="2"/>
          </rPr>
          <t>x;y)</t>
        </r>
      </text>
    </comment>
    <comment ref="G138" authorId="0" shapeId="0" xr:uid="{00000000-0006-0000-0000-000070000000}">
      <text>
        <r>
          <rPr>
            <sz val="8"/>
            <color indexed="81"/>
            <rFont val="Tahoma"/>
            <family val="2"/>
          </rPr>
          <t>x;y)</t>
        </r>
      </text>
    </comment>
    <comment ref="H138" authorId="0" shapeId="0" xr:uid="{00000000-0006-0000-0000-000071000000}">
      <text>
        <r>
          <rPr>
            <sz val="8"/>
            <color indexed="81"/>
            <rFont val="Tahoma"/>
            <family val="2"/>
          </rPr>
          <t>x;y)</t>
        </r>
      </text>
    </comment>
    <comment ref="I138" authorId="0" shapeId="0" xr:uid="{00000000-0006-0000-0000-000072000000}">
      <text>
        <r>
          <rPr>
            <sz val="8"/>
            <color indexed="81"/>
            <rFont val="Tahoma"/>
            <family val="2"/>
          </rPr>
          <t>x;y)</t>
        </r>
      </text>
    </comment>
    <comment ref="J138" authorId="0" shapeId="0" xr:uid="{00000000-0006-0000-0000-000073000000}">
      <text>
        <r>
          <rPr>
            <sz val="8"/>
            <color indexed="81"/>
            <rFont val="Tahoma"/>
            <family val="2"/>
          </rPr>
          <t>x;y)</t>
        </r>
      </text>
    </comment>
    <comment ref="K138" authorId="0" shapeId="0" xr:uid="{00000000-0006-0000-0000-000074000000}">
      <text>
        <r>
          <rPr>
            <sz val="8"/>
            <color indexed="81"/>
            <rFont val="Tahoma"/>
            <family val="2"/>
          </rPr>
          <t>x;y)</t>
        </r>
      </text>
    </comment>
    <comment ref="L138" authorId="0" shapeId="0" xr:uid="{00000000-0006-0000-0000-000075000000}">
      <text>
        <r>
          <rPr>
            <sz val="8"/>
            <color indexed="81"/>
            <rFont val="Tahoma"/>
            <family val="2"/>
          </rPr>
          <t>x;y)</t>
        </r>
      </text>
    </comment>
    <comment ref="M138" authorId="0" shapeId="0" xr:uid="{00000000-0006-0000-0000-000076000000}">
      <text>
        <r>
          <rPr>
            <sz val="8"/>
            <color indexed="81"/>
            <rFont val="Tahoma"/>
            <family val="2"/>
          </rPr>
          <t>x;y)</t>
        </r>
      </text>
    </comment>
    <comment ref="N138" authorId="0" shapeId="0" xr:uid="{00000000-0006-0000-0000-000077000000}">
      <text>
        <r>
          <rPr>
            <sz val="8"/>
            <color indexed="81"/>
            <rFont val="Tahoma"/>
            <family val="2"/>
          </rPr>
          <t>x;y)</t>
        </r>
      </text>
    </comment>
    <comment ref="O138" authorId="0" shapeId="0" xr:uid="{00000000-0006-0000-0000-000078000000}">
      <text>
        <r>
          <rPr>
            <sz val="8"/>
            <color indexed="81"/>
            <rFont val="Tahoma"/>
            <family val="2"/>
          </rPr>
          <t>x;y)</t>
        </r>
      </text>
    </comment>
    <comment ref="P138" authorId="0" shapeId="0" xr:uid="{00000000-0006-0000-0000-000079000000}">
      <text>
        <r>
          <rPr>
            <sz val="8"/>
            <color indexed="81"/>
            <rFont val="Tahoma"/>
            <family val="2"/>
          </rPr>
          <t>x;y)</t>
        </r>
      </text>
    </comment>
    <comment ref="E139" authorId="0" shapeId="0" xr:uid="{00000000-0006-0000-0000-00007A000000}">
      <text>
        <r>
          <rPr>
            <sz val="8"/>
            <color indexed="81"/>
            <rFont val="Tahoma"/>
            <family val="2"/>
          </rPr>
          <t>x;y)</t>
        </r>
      </text>
    </comment>
    <comment ref="F139" authorId="0" shapeId="0" xr:uid="{00000000-0006-0000-0000-00007B000000}">
      <text>
        <r>
          <rPr>
            <sz val="8"/>
            <color indexed="81"/>
            <rFont val="Tahoma"/>
            <family val="2"/>
          </rPr>
          <t>x;y)</t>
        </r>
      </text>
    </comment>
    <comment ref="G139" authorId="0" shapeId="0" xr:uid="{00000000-0006-0000-0000-00007C000000}">
      <text>
        <r>
          <rPr>
            <sz val="8"/>
            <color indexed="81"/>
            <rFont val="Tahoma"/>
            <family val="2"/>
          </rPr>
          <t>x;y)</t>
        </r>
      </text>
    </comment>
    <comment ref="H139" authorId="0" shapeId="0" xr:uid="{00000000-0006-0000-0000-00007D000000}">
      <text>
        <r>
          <rPr>
            <sz val="8"/>
            <color indexed="81"/>
            <rFont val="Tahoma"/>
            <family val="2"/>
          </rPr>
          <t>x;y)</t>
        </r>
      </text>
    </comment>
    <comment ref="I139" authorId="0" shapeId="0" xr:uid="{00000000-0006-0000-0000-00007E000000}">
      <text>
        <r>
          <rPr>
            <sz val="8"/>
            <color indexed="81"/>
            <rFont val="Tahoma"/>
            <family val="2"/>
          </rPr>
          <t>x;y)</t>
        </r>
      </text>
    </comment>
    <comment ref="J139" authorId="0" shapeId="0" xr:uid="{00000000-0006-0000-0000-00007F000000}">
      <text>
        <r>
          <rPr>
            <sz val="8"/>
            <color indexed="81"/>
            <rFont val="Tahoma"/>
            <family val="2"/>
          </rPr>
          <t>x;y)</t>
        </r>
      </text>
    </comment>
    <comment ref="K139" authorId="0" shapeId="0" xr:uid="{00000000-0006-0000-0000-000080000000}">
      <text>
        <r>
          <rPr>
            <sz val="8"/>
            <color indexed="81"/>
            <rFont val="Tahoma"/>
            <family val="2"/>
          </rPr>
          <t>x;y)</t>
        </r>
      </text>
    </comment>
    <comment ref="L139" authorId="0" shapeId="0" xr:uid="{00000000-0006-0000-0000-000081000000}">
      <text>
        <r>
          <rPr>
            <sz val="8"/>
            <color indexed="81"/>
            <rFont val="Tahoma"/>
            <family val="2"/>
          </rPr>
          <t>x;y)</t>
        </r>
      </text>
    </comment>
    <comment ref="M139" authorId="0" shapeId="0" xr:uid="{00000000-0006-0000-0000-000082000000}">
      <text>
        <r>
          <rPr>
            <sz val="8"/>
            <color indexed="81"/>
            <rFont val="Tahoma"/>
            <family val="2"/>
          </rPr>
          <t>x;y)</t>
        </r>
      </text>
    </comment>
    <comment ref="N139" authorId="0" shapeId="0" xr:uid="{00000000-0006-0000-0000-000083000000}">
      <text>
        <r>
          <rPr>
            <sz val="8"/>
            <color indexed="81"/>
            <rFont val="Tahoma"/>
            <family val="2"/>
          </rPr>
          <t>x;y)</t>
        </r>
      </text>
    </comment>
    <comment ref="O139" authorId="0" shapeId="0" xr:uid="{00000000-0006-0000-0000-000084000000}">
      <text>
        <r>
          <rPr>
            <sz val="8"/>
            <color indexed="81"/>
            <rFont val="Tahoma"/>
            <family val="2"/>
          </rPr>
          <t>x;y)</t>
        </r>
      </text>
    </comment>
    <comment ref="P139" authorId="0" shapeId="0" xr:uid="{00000000-0006-0000-0000-000085000000}">
      <text>
        <r>
          <rPr>
            <sz val="8"/>
            <color indexed="81"/>
            <rFont val="Tahoma"/>
            <family val="2"/>
          </rPr>
          <t>x;y)</t>
        </r>
      </text>
    </comment>
    <comment ref="E140" authorId="0" shapeId="0" xr:uid="{00000000-0006-0000-0000-000086000000}">
      <text>
        <r>
          <rPr>
            <sz val="8"/>
            <color indexed="81"/>
            <rFont val="Tahoma"/>
            <family val="2"/>
          </rPr>
          <t>x;y)</t>
        </r>
      </text>
    </comment>
    <comment ref="F140" authorId="0" shapeId="0" xr:uid="{00000000-0006-0000-0000-000087000000}">
      <text>
        <r>
          <rPr>
            <sz val="8"/>
            <color indexed="81"/>
            <rFont val="Tahoma"/>
            <family val="2"/>
          </rPr>
          <t>x;y)</t>
        </r>
      </text>
    </comment>
    <comment ref="G140" authorId="0" shapeId="0" xr:uid="{00000000-0006-0000-0000-000088000000}">
      <text>
        <r>
          <rPr>
            <sz val="8"/>
            <color indexed="81"/>
            <rFont val="Tahoma"/>
            <family val="2"/>
          </rPr>
          <t>x;y)</t>
        </r>
      </text>
    </comment>
    <comment ref="H140" authorId="0" shapeId="0" xr:uid="{00000000-0006-0000-0000-000089000000}">
      <text>
        <r>
          <rPr>
            <sz val="8"/>
            <color indexed="81"/>
            <rFont val="Tahoma"/>
            <family val="2"/>
          </rPr>
          <t>x;y)</t>
        </r>
      </text>
    </comment>
    <comment ref="I140" authorId="0" shapeId="0" xr:uid="{00000000-0006-0000-0000-00008A000000}">
      <text>
        <r>
          <rPr>
            <sz val="8"/>
            <color indexed="81"/>
            <rFont val="Tahoma"/>
            <family val="2"/>
          </rPr>
          <t>x;y)</t>
        </r>
      </text>
    </comment>
    <comment ref="J140" authorId="0" shapeId="0" xr:uid="{00000000-0006-0000-0000-00008B000000}">
      <text>
        <r>
          <rPr>
            <sz val="8"/>
            <color indexed="81"/>
            <rFont val="Tahoma"/>
            <family val="2"/>
          </rPr>
          <t>x;y)</t>
        </r>
      </text>
    </comment>
    <comment ref="K140" authorId="0" shapeId="0" xr:uid="{00000000-0006-0000-0000-00008C000000}">
      <text>
        <r>
          <rPr>
            <sz val="8"/>
            <color indexed="81"/>
            <rFont val="Tahoma"/>
            <family val="2"/>
          </rPr>
          <t>x;y)</t>
        </r>
      </text>
    </comment>
    <comment ref="L140" authorId="0" shapeId="0" xr:uid="{00000000-0006-0000-0000-00008D000000}">
      <text>
        <r>
          <rPr>
            <sz val="8"/>
            <color indexed="81"/>
            <rFont val="Tahoma"/>
            <family val="2"/>
          </rPr>
          <t>x;y)</t>
        </r>
      </text>
    </comment>
    <comment ref="M140" authorId="0" shapeId="0" xr:uid="{00000000-0006-0000-0000-00008E000000}">
      <text>
        <r>
          <rPr>
            <sz val="8"/>
            <color indexed="81"/>
            <rFont val="Tahoma"/>
            <family val="2"/>
          </rPr>
          <t>x;y)</t>
        </r>
      </text>
    </comment>
    <comment ref="N140" authorId="0" shapeId="0" xr:uid="{00000000-0006-0000-0000-00008F000000}">
      <text>
        <r>
          <rPr>
            <sz val="8"/>
            <color indexed="81"/>
            <rFont val="Tahoma"/>
            <family val="2"/>
          </rPr>
          <t>x;y)</t>
        </r>
      </text>
    </comment>
    <comment ref="O140" authorId="0" shapeId="0" xr:uid="{00000000-0006-0000-0000-000090000000}">
      <text>
        <r>
          <rPr>
            <sz val="8"/>
            <color indexed="81"/>
            <rFont val="Tahoma"/>
            <family val="2"/>
          </rPr>
          <t>x;y)</t>
        </r>
      </text>
    </comment>
    <comment ref="P140" authorId="0" shapeId="0" xr:uid="{00000000-0006-0000-0000-000091000000}">
      <text>
        <r>
          <rPr>
            <sz val="8"/>
            <color indexed="81"/>
            <rFont val="Tahoma"/>
            <family val="2"/>
          </rPr>
          <t>x;y)</t>
        </r>
      </text>
    </comment>
    <comment ref="E141" authorId="0" shapeId="0" xr:uid="{00000000-0006-0000-0000-000092000000}">
      <text>
        <r>
          <rPr>
            <sz val="8"/>
            <color indexed="81"/>
            <rFont val="Tahoma"/>
            <family val="2"/>
          </rPr>
          <t>x;y)</t>
        </r>
      </text>
    </comment>
    <comment ref="F141" authorId="0" shapeId="0" xr:uid="{00000000-0006-0000-0000-000093000000}">
      <text>
        <r>
          <rPr>
            <sz val="8"/>
            <color indexed="81"/>
            <rFont val="Tahoma"/>
            <family val="2"/>
          </rPr>
          <t>x;y)</t>
        </r>
      </text>
    </comment>
    <comment ref="G141" authorId="0" shapeId="0" xr:uid="{00000000-0006-0000-0000-000094000000}">
      <text>
        <r>
          <rPr>
            <sz val="8"/>
            <color indexed="81"/>
            <rFont val="Tahoma"/>
            <family val="2"/>
          </rPr>
          <t>x;y)</t>
        </r>
      </text>
    </comment>
    <comment ref="H141" authorId="0" shapeId="0" xr:uid="{00000000-0006-0000-0000-000095000000}">
      <text>
        <r>
          <rPr>
            <sz val="8"/>
            <color indexed="81"/>
            <rFont val="Tahoma"/>
            <family val="2"/>
          </rPr>
          <t>x;y)</t>
        </r>
      </text>
    </comment>
    <comment ref="I141" authorId="0" shapeId="0" xr:uid="{00000000-0006-0000-0000-000096000000}">
      <text>
        <r>
          <rPr>
            <sz val="8"/>
            <color indexed="81"/>
            <rFont val="Tahoma"/>
            <family val="2"/>
          </rPr>
          <t>x;y)</t>
        </r>
      </text>
    </comment>
    <comment ref="J141" authorId="0" shapeId="0" xr:uid="{00000000-0006-0000-0000-000097000000}">
      <text>
        <r>
          <rPr>
            <sz val="8"/>
            <color indexed="81"/>
            <rFont val="Tahoma"/>
            <family val="2"/>
          </rPr>
          <t>x;y)</t>
        </r>
      </text>
    </comment>
    <comment ref="K141" authorId="0" shapeId="0" xr:uid="{00000000-0006-0000-0000-000098000000}">
      <text>
        <r>
          <rPr>
            <sz val="8"/>
            <color indexed="81"/>
            <rFont val="Tahoma"/>
            <family val="2"/>
          </rPr>
          <t>x;y)</t>
        </r>
      </text>
    </comment>
    <comment ref="L141" authorId="0" shapeId="0" xr:uid="{00000000-0006-0000-0000-000099000000}">
      <text>
        <r>
          <rPr>
            <sz val="8"/>
            <color indexed="81"/>
            <rFont val="Tahoma"/>
            <family val="2"/>
          </rPr>
          <t>x;y)</t>
        </r>
      </text>
    </comment>
    <comment ref="M141" authorId="0" shapeId="0" xr:uid="{00000000-0006-0000-0000-00009A000000}">
      <text>
        <r>
          <rPr>
            <sz val="8"/>
            <color indexed="81"/>
            <rFont val="Tahoma"/>
            <family val="2"/>
          </rPr>
          <t>x;y)</t>
        </r>
      </text>
    </comment>
    <comment ref="N141" authorId="0" shapeId="0" xr:uid="{00000000-0006-0000-0000-00009B000000}">
      <text>
        <r>
          <rPr>
            <sz val="8"/>
            <color indexed="81"/>
            <rFont val="Tahoma"/>
            <family val="2"/>
          </rPr>
          <t>x;y)</t>
        </r>
      </text>
    </comment>
    <comment ref="O141" authorId="0" shapeId="0" xr:uid="{00000000-0006-0000-0000-00009C000000}">
      <text>
        <r>
          <rPr>
            <sz val="8"/>
            <color indexed="81"/>
            <rFont val="Tahoma"/>
            <family val="2"/>
          </rPr>
          <t>x;y)</t>
        </r>
      </text>
    </comment>
    <comment ref="P141" authorId="0" shapeId="0" xr:uid="{00000000-0006-0000-0000-00009D000000}">
      <text>
        <r>
          <rPr>
            <sz val="8"/>
            <color indexed="81"/>
            <rFont val="Tahoma"/>
            <family val="2"/>
          </rPr>
          <t>x;y)</t>
        </r>
      </text>
    </comment>
  </commentList>
</comments>
</file>

<file path=xl/sharedStrings.xml><?xml version="1.0" encoding="utf-8"?>
<sst xmlns="http://schemas.openxmlformats.org/spreadsheetml/2006/main" count="241" uniqueCount="120">
  <si>
    <t>PROJECT:</t>
  </si>
  <si>
    <t>NUMBER</t>
  </si>
  <si>
    <t>COUNTY</t>
  </si>
  <si>
    <t>BH MED</t>
  </si>
  <si>
    <t>HOME MED</t>
  </si>
  <si>
    <t>PROGRAM</t>
  </si>
  <si>
    <t>HOMEOWNERSHIP</t>
  </si>
  <si>
    <t>SETTINGS</t>
  </si>
  <si>
    <t>ATLANTIC</t>
  </si>
  <si>
    <t>SPONSOR/DEVELOPER:</t>
  </si>
  <si>
    <t xml:space="preserve"> </t>
  </si>
  <si>
    <t>URBAN AID:(Y=1)</t>
  </si>
  <si>
    <t>BERGEN</t>
  </si>
  <si>
    <t xml:space="preserve">CITY: </t>
  </si>
  <si>
    <t>BH=1/HOME=0</t>
  </si>
  <si>
    <t>BURLINGTON</t>
  </si>
  <si>
    <t>COUNTY:</t>
  </si>
  <si>
    <t>CAMDEN</t>
  </si>
  <si>
    <t># OF AFFORDABLE UNITS:</t>
  </si>
  <si>
    <t>CAPE MAY</t>
  </si>
  <si>
    <t>TOTAL UNITS:</t>
  </si>
  <si>
    <t>CUMBERLAND</t>
  </si>
  <si>
    <t>VERSION #</t>
  </si>
  <si>
    <t>ESSEX</t>
  </si>
  <si>
    <t>DEVELOPMENT BUDGET</t>
  </si>
  <si>
    <t>GLOUCESTER</t>
  </si>
  <si>
    <t>-</t>
  </si>
  <si>
    <t>----------------------------------------------</t>
  </si>
  <si>
    <t>HUDSON</t>
  </si>
  <si>
    <t>SUB TOTALS</t>
  </si>
  <si>
    <t>% TPC</t>
  </si>
  <si>
    <t xml:space="preserve">  PER UNIT COSTS</t>
  </si>
  <si>
    <t>HUNTERDON</t>
  </si>
  <si>
    <t>MERCER</t>
  </si>
  <si>
    <t>SITE/BUILDING ACQUISITION</t>
  </si>
  <si>
    <t>MIDDLESEX</t>
  </si>
  <si>
    <t>MONMOUTH</t>
  </si>
  <si>
    <t>CONSTRUCTION</t>
  </si>
  <si>
    <t>MORRIS</t>
  </si>
  <si>
    <t xml:space="preserve">  Residential Structures</t>
  </si>
  <si>
    <t xml:space="preserve">  </t>
  </si>
  <si>
    <t>OCEAN</t>
  </si>
  <si>
    <t xml:space="preserve">  Non-Residential Structures</t>
  </si>
  <si>
    <t>PASSAIC</t>
  </si>
  <si>
    <t>SALEM</t>
  </si>
  <si>
    <t>SOMERSET</t>
  </si>
  <si>
    <t xml:space="preserve">  Contractors Fee</t>
  </si>
  <si>
    <t>SUSSEX</t>
  </si>
  <si>
    <t>UNION</t>
  </si>
  <si>
    <t xml:space="preserve">CONSTRUCTION CONTINGENCY </t>
  </si>
  <si>
    <t>WARREN</t>
  </si>
  <si>
    <t>PROFESSIONAL FEES</t>
  </si>
  <si>
    <t xml:space="preserve">  Architect  </t>
  </si>
  <si>
    <t xml:space="preserve">  Engineer</t>
  </si>
  <si>
    <t xml:space="preserve">  Legal</t>
  </si>
  <si>
    <t xml:space="preserve">  Survey</t>
  </si>
  <si>
    <t>FINANCING AND RELATED CHARGES</t>
  </si>
  <si>
    <t xml:space="preserve">  Interest</t>
  </si>
  <si>
    <t xml:space="preserve">  Financing Fees</t>
  </si>
  <si>
    <t xml:space="preserve">  Fees and Permits</t>
  </si>
  <si>
    <t xml:space="preserve">  Title Expenses</t>
  </si>
  <si>
    <t xml:space="preserve">  Taxes During Construction</t>
  </si>
  <si>
    <t xml:space="preserve">  Advertising</t>
  </si>
  <si>
    <t xml:space="preserve">  Insurance</t>
  </si>
  <si>
    <t>----------------------------</t>
  </si>
  <si>
    <t>-----------</t>
  </si>
  <si>
    <t>SUB-TOTAL</t>
  </si>
  <si>
    <t>----------</t>
  </si>
  <si>
    <t>Developer Fee and Overhead</t>
  </si>
  <si>
    <t>=</t>
  </si>
  <si>
    <t>==========</t>
  </si>
  <si>
    <t>TOTAL PROJECT COST</t>
  </si>
  <si>
    <t>TOTAL</t>
  </si>
  <si>
    <t># OF BEDROOMS</t>
  </si>
  <si>
    <t>SQUARE FEET</t>
  </si>
  <si>
    <t># OF UNITS</t>
  </si>
  <si>
    <t>SALES PRICE</t>
  </si>
  <si>
    <t>ANNUAL REAL ESTATE TAXES</t>
  </si>
  <si>
    <t>ANNUAL CONDOMINIUM FEES</t>
  </si>
  <si>
    <t>ANNUAL INSURANCE</t>
  </si>
  <si>
    <t>ANNUAL PITI:</t>
  </si>
  <si>
    <t>MEDIAN INCOME</t>
  </si>
  <si>
    <t>RANGE OF AFFORDABILITY</t>
  </si>
  <si>
    <t>SOURCES OF FUNDS</t>
  </si>
  <si>
    <t>PER UNIT</t>
  </si>
  <si>
    <t>SALES</t>
  </si>
  <si>
    <t>CONSTRUCTION FINANCING</t>
  </si>
  <si>
    <t>CONSTRUCTION LOAN INTEREST</t>
  </si>
  <si>
    <t>-----------------------------------</t>
  </si>
  <si>
    <t>CONSTRUCTION LOAN</t>
  </si>
  <si>
    <t>INTEREST RATE</t>
  </si>
  <si>
    <t>CONSTRUCTION PERIOD</t>
  </si>
  <si>
    <t>MONTHS</t>
  </si>
  <si>
    <t>MONTHLY PAYMENT</t>
  </si>
  <si>
    <t>BEDROOMS</t>
  </si>
  <si>
    <t>TOTAL DEVELOPMENT COST:</t>
  </si>
  <si>
    <t>GAP</t>
  </si>
  <si>
    <t>Comments</t>
  </si>
  <si>
    <t>Additional Comments: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</si>
  <si>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</si>
  <si>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</si>
  <si>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</si>
  <si>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</si>
  <si>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</si>
  <si>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</si>
  <si>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</si>
  <si>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</si>
  <si>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</si>
  <si>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</si>
  <si>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</si>
  <si>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</si>
  <si>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</si>
  <si>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</si>
  <si>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</si>
  <si>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  Site Improvements</t>
  </si>
  <si>
    <t>NRTC</t>
  </si>
  <si>
    <t>Neighborhood Revitalization Tax Credit</t>
  </si>
  <si>
    <t>COUNTY:(col. V/W)</t>
  </si>
  <si>
    <t>HOMEOWNERSHIP SPREADSHEET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</si>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</sst>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;;;"/>
    <numFmt numFmtId="165" formatCode="0_)"/>
    <numFmt numFmtId="166" formatCode="dd\-mmm\-yy_)"/>
    <numFmt numFmtId="167" formatCode="0.0%"/>
    <numFmt numFmtId="168" formatCode="0.0_)"/>
    <numFmt numFmtId="169" formatCode="0.000%"/>
    <numFmt numFmtId="170" formatCode="[$-409]mmmm\ d\,\ yyyy;@"/>
    <numFmt numFmtId="171" formatCode="&quot;$&quot;#,##0"/>
    <numFmt numFmtId="172" formatCode="0.000"/>
    <numFmt numFmtId="173" formatCode="0.00000"/>
  </numFmts>
  <fonts count="31">
    <font>
      <sz val="12"/>
      <name val="Arial MT"/>
    </font>
    <font>
      <sz val="10"/>
      <name val="Arial"/>
      <family val="2"/>
    </font>
    <font>
      <sz val="14"/>
      <name val="Arial MT"/>
    </font>
    <font>
      <u/>
      <sz val="14"/>
      <name val="Arial MT"/>
    </font>
    <font>
      <u/>
      <sz val="10"/>
      <name val="Arial MT"/>
    </font>
    <font>
      <sz val="10"/>
      <name val="Arial MT"/>
    </font>
    <font>
      <b/>
      <sz val="14"/>
      <name val="Arial MT"/>
    </font>
    <font>
      <b/>
      <u/>
      <sz val="14"/>
      <name val="Arial MT"/>
    </font>
    <font>
      <sz val="18"/>
      <name val="Swis721 BlkEx BT"/>
    </font>
    <font>
      <b/>
      <sz val="12"/>
      <name val="Arial MT"/>
    </font>
    <font>
      <sz val="8"/>
      <color indexed="81"/>
      <name val="Tahoma"/>
      <family val="2"/>
    </font>
    <font>
      <b/>
      <u/>
      <sz val="12"/>
      <name val="Arial MT"/>
    </font>
    <font>
      <sz val="10"/>
      <color indexed="12"/>
      <name val="Courier"/>
      <family val="3"/>
    </font>
    <font>
      <sz val="12"/>
      <color indexed="12"/>
      <name val="Arial MT"/>
    </font>
    <font>
      <sz val="12"/>
      <color indexed="12"/>
      <name val="Arial"/>
      <family val="2"/>
    </font>
    <font>
      <sz val="12"/>
      <name val="Arial"/>
      <family val="2"/>
    </font>
    <font>
      <sz val="14"/>
      <color indexed="12"/>
      <name val="Arial MT"/>
    </font>
    <font>
      <sz val="14"/>
      <name val="Arial"/>
      <family val="2"/>
    </font>
    <font>
      <u/>
      <sz val="14"/>
      <name val="Arial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8"/>
      <name val="Swis721 BlkEx BT"/>
    </font>
    <font>
      <sz val="12"/>
      <name val="Arial MT"/>
    </font>
    <font>
      <u/>
      <sz val="7.2"/>
      <color indexed="12"/>
      <name val="Arial MT"/>
    </font>
    <font>
      <u/>
      <sz val="14"/>
      <color indexed="12"/>
      <name val="Arial MT"/>
    </font>
    <font>
      <sz val="16"/>
      <name val="Arial MT"/>
    </font>
    <font>
      <u/>
      <sz val="16"/>
      <color indexed="12"/>
      <name val="Arial MT"/>
    </font>
    <font>
      <u/>
      <sz val="11"/>
      <name val="Arial MT"/>
    </font>
    <font>
      <sz val="11"/>
      <name val="Arial M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5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9">
    <xf numFmtId="5" fontId="0" fillId="0" borderId="0" xfId="0"/>
    <xf numFmtId="5" fontId="2" fillId="0" borderId="0" xfId="0" applyFont="1"/>
    <xf numFmtId="164" fontId="2" fillId="0" borderId="0" xfId="0" applyNumberFormat="1" applyFont="1"/>
    <xf numFmtId="5" fontId="3" fillId="0" borderId="0" xfId="0" applyFont="1"/>
    <xf numFmtId="5" fontId="4" fillId="0" borderId="0" xfId="0" applyFont="1"/>
    <xf numFmtId="5" fontId="5" fillId="0" borderId="0" xfId="0" applyFont="1"/>
    <xf numFmtId="165" fontId="2" fillId="0" borderId="0" xfId="0" applyNumberFormat="1" applyFont="1"/>
    <xf numFmtId="166" fontId="2" fillId="0" borderId="0" xfId="0" applyNumberFormat="1" applyFont="1" applyAlignment="1">
      <alignment horizontal="left"/>
    </xf>
    <xf numFmtId="5" fontId="6" fillId="0" borderId="0" xfId="0" applyFont="1"/>
    <xf numFmtId="5" fontId="7" fillId="0" borderId="0" xfId="0" applyFont="1"/>
    <xf numFmtId="167" fontId="2" fillId="0" borderId="0" xfId="0" applyNumberFormat="1" applyFont="1"/>
    <xf numFmtId="37" fontId="2" fillId="0" borderId="0" xfId="0" applyNumberFormat="1" applyFont="1"/>
    <xf numFmtId="10" fontId="2" fillId="0" borderId="0" xfId="0" applyNumberFormat="1" applyFont="1"/>
    <xf numFmtId="168" fontId="2" fillId="0" borderId="0" xfId="0" applyNumberFormat="1" applyFont="1"/>
    <xf numFmtId="5" fontId="8" fillId="0" borderId="0" xfId="0" applyFont="1"/>
    <xf numFmtId="5" fontId="7" fillId="0" borderId="0" xfId="0" applyFont="1" applyAlignment="1">
      <alignment horizontal="right" vertical="center"/>
    </xf>
    <xf numFmtId="5" fontId="7" fillId="0" borderId="0" xfId="0" applyFont="1" applyAlignment="1">
      <alignment horizontal="right"/>
    </xf>
    <xf numFmtId="169" fontId="2" fillId="0" borderId="0" xfId="0" applyNumberFormat="1" applyFont="1"/>
    <xf numFmtId="9" fontId="2" fillId="0" borderId="0" xfId="0" applyNumberFormat="1" applyFont="1"/>
    <xf numFmtId="5" fontId="9" fillId="0" borderId="0" xfId="0" applyFont="1"/>
    <xf numFmtId="5" fontId="2" fillId="0" borderId="0" xfId="0" applyFont="1" applyAlignment="1">
      <alignment horizontal="fill"/>
    </xf>
    <xf numFmtId="37" fontId="2" fillId="0" borderId="0" xfId="0" applyNumberFormat="1" applyFont="1" applyAlignment="1">
      <alignment horizontal="fill"/>
    </xf>
    <xf numFmtId="0" fontId="0" fillId="0" borderId="0" xfId="0" applyNumberFormat="1"/>
    <xf numFmtId="0" fontId="2" fillId="0" borderId="0" xfId="0" applyNumberFormat="1" applyFont="1"/>
    <xf numFmtId="0" fontId="6" fillId="0" borderId="0" xfId="0" applyNumberFormat="1" applyFont="1"/>
    <xf numFmtId="5" fontId="11" fillId="0" borderId="0" xfId="0" applyFont="1" applyAlignment="1">
      <alignment horizontal="right"/>
    </xf>
    <xf numFmtId="5" fontId="11" fillId="0" borderId="0" xfId="0" applyFont="1" applyAlignment="1" applyProtection="1">
      <alignment horizontal="right"/>
      <protection locked="0"/>
    </xf>
    <xf numFmtId="5" fontId="12" fillId="0" borderId="0" xfId="0" applyFont="1" applyProtection="1">
      <protection locked="0"/>
    </xf>
    <xf numFmtId="5" fontId="0" fillId="0" borderId="0" xfId="0" applyProtection="1">
      <protection locked="0"/>
    </xf>
    <xf numFmtId="37" fontId="13" fillId="0" borderId="0" xfId="0" applyNumberFormat="1" applyFont="1" applyAlignment="1" applyProtection="1">
      <alignment horizontal="right"/>
      <protection locked="0"/>
    </xf>
    <xf numFmtId="5" fontId="0" fillId="0" borderId="0" xfId="0" applyAlignment="1" applyProtection="1">
      <alignment horizontal="right"/>
      <protection locked="0"/>
    </xf>
    <xf numFmtId="5" fontId="0" fillId="0" borderId="0" xfId="0" applyAlignment="1">
      <alignment horizontal="right"/>
    </xf>
    <xf numFmtId="5" fontId="13" fillId="0" borderId="0" xfId="0" applyFont="1"/>
    <xf numFmtId="37" fontId="14" fillId="0" borderId="0" xfId="0" applyNumberFormat="1" applyFont="1" applyAlignment="1">
      <alignment horizontal="right"/>
    </xf>
    <xf numFmtId="37" fontId="14" fillId="0" borderId="0" xfId="0" applyNumberFormat="1" applyFont="1" applyAlignment="1" applyProtection="1">
      <alignment horizontal="right"/>
      <protection locked="0"/>
    </xf>
    <xf numFmtId="5" fontId="15" fillId="0" borderId="0" xfId="0" applyFont="1" applyAlignment="1">
      <alignment horizontal="right"/>
    </xf>
    <xf numFmtId="5" fontId="15" fillId="0" borderId="0" xfId="0" applyFont="1" applyAlignment="1" applyProtection="1">
      <alignment horizontal="right"/>
      <protection locked="0"/>
    </xf>
    <xf numFmtId="10" fontId="6" fillId="2" borderId="0" xfId="0" applyNumberFormat="1" applyFont="1" applyFill="1"/>
    <xf numFmtId="39" fontId="0" fillId="0" borderId="0" xfId="0" applyNumberFormat="1"/>
    <xf numFmtId="0" fontId="3" fillId="0" borderId="0" xfId="0" applyNumberFormat="1" applyFont="1"/>
    <xf numFmtId="5" fontId="16" fillId="0" borderId="0" xfId="0" applyFont="1"/>
    <xf numFmtId="5" fontId="17" fillId="0" borderId="0" xfId="0" applyFont="1"/>
    <xf numFmtId="5" fontId="21" fillId="0" borderId="0" xfId="0" applyFont="1"/>
    <xf numFmtId="5" fontId="2" fillId="3" borderId="1" xfId="0" applyFont="1" applyFill="1" applyBorder="1"/>
    <xf numFmtId="5" fontId="2" fillId="3" borderId="2" xfId="0" applyFont="1" applyFill="1" applyBorder="1"/>
    <xf numFmtId="5" fontId="0" fillId="3" borderId="3" xfId="0" applyFill="1" applyBorder="1"/>
    <xf numFmtId="5" fontId="22" fillId="0" borderId="0" xfId="0" applyFont="1" applyProtection="1">
      <protection locked="0"/>
    </xf>
    <xf numFmtId="5" fontId="2" fillId="0" borderId="4" xfId="0" applyFont="1" applyBorder="1"/>
    <xf numFmtId="165" fontId="6" fillId="0" borderId="0" xfId="0" applyNumberFormat="1" applyFont="1"/>
    <xf numFmtId="5" fontId="7" fillId="3" borderId="5" xfId="0" applyFont="1" applyFill="1" applyBorder="1" applyAlignment="1">
      <alignment horizontal="center" vertical="top"/>
    </xf>
    <xf numFmtId="165" fontId="7" fillId="3" borderId="5" xfId="0" applyNumberFormat="1" applyFont="1" applyFill="1" applyBorder="1" applyAlignment="1">
      <alignment horizontal="center" vertical="top"/>
    </xf>
    <xf numFmtId="5" fontId="6" fillId="0" borderId="0" xfId="0" applyFont="1" applyAlignment="1">
      <alignment vertical="top"/>
    </xf>
    <xf numFmtId="5" fontId="9" fillId="0" borderId="0" xfId="0" applyFont="1" applyAlignment="1">
      <alignment vertical="top"/>
    </xf>
    <xf numFmtId="5" fontId="0" fillId="0" borderId="0" xfId="0" applyAlignment="1">
      <alignment horizontal="right" vertical="center"/>
    </xf>
    <xf numFmtId="5" fontId="26" fillId="0" borderId="0" xfId="1" applyNumberFormat="1" applyFont="1" applyFill="1" applyAlignment="1" applyProtection="1">
      <alignment horizontal="right" vertical="center"/>
    </xf>
    <xf numFmtId="5" fontId="25" fillId="0" borderId="0" xfId="1" applyNumberFormat="1" applyAlignment="1" applyProtection="1">
      <alignment horizontal="right" vertical="center"/>
    </xf>
    <xf numFmtId="5" fontId="25" fillId="0" borderId="0" xfId="1" applyNumberFormat="1" applyAlignment="1" applyProtection="1"/>
    <xf numFmtId="14" fontId="27" fillId="0" borderId="0" xfId="0" applyNumberFormat="1" applyFont="1"/>
    <xf numFmtId="171" fontId="27" fillId="0" borderId="0" xfId="0" applyNumberFormat="1" applyFont="1"/>
    <xf numFmtId="5" fontId="28" fillId="0" borderId="0" xfId="1" applyNumberFormat="1" applyFont="1" applyAlignment="1" applyProtection="1"/>
    <xf numFmtId="10" fontId="28" fillId="0" borderId="0" xfId="1" applyNumberFormat="1" applyFont="1" applyAlignment="1" applyProtection="1">
      <alignment horizontal="right" vertical="center"/>
    </xf>
    <xf numFmtId="5" fontId="18" fillId="0" borderId="0" xfId="0" applyFont="1" applyAlignment="1">
      <alignment horizontal="right"/>
    </xf>
    <xf numFmtId="5" fontId="18" fillId="0" borderId="0" xfId="0" applyFont="1" applyAlignment="1" applyProtection="1">
      <alignment horizontal="right"/>
      <protection locked="0"/>
    </xf>
    <xf numFmtId="5" fontId="17" fillId="0" borderId="0" xfId="0" applyFont="1" applyProtection="1">
      <protection locked="0"/>
    </xf>
    <xf numFmtId="5" fontId="17" fillId="0" borderId="0" xfId="0" applyFont="1" applyAlignment="1">
      <alignment horizontal="right"/>
    </xf>
    <xf numFmtId="5" fontId="17" fillId="0" borderId="0" xfId="0" applyFont="1" applyAlignment="1" applyProtection="1">
      <alignment horizontal="right"/>
      <protection locked="0"/>
    </xf>
    <xf numFmtId="5" fontId="19" fillId="0" borderId="0" xfId="0" applyFont="1" applyProtection="1">
      <protection locked="0"/>
    </xf>
    <xf numFmtId="5" fontId="20" fillId="0" borderId="0" xfId="0" applyFont="1"/>
    <xf numFmtId="9" fontId="17" fillId="0" borderId="0" xfId="2" applyFont="1" applyBorder="1" applyProtection="1">
      <protection locked="0"/>
    </xf>
    <xf numFmtId="7" fontId="2" fillId="0" borderId="0" xfId="0" applyNumberFormat="1" applyFont="1"/>
    <xf numFmtId="37" fontId="17" fillId="0" borderId="0" xfId="0" applyNumberFormat="1" applyFont="1" applyAlignment="1" applyProtection="1">
      <alignment horizontal="right"/>
      <protection locked="0"/>
    </xf>
    <xf numFmtId="37" fontId="17" fillId="0" borderId="0" xfId="0" applyNumberFormat="1" applyFont="1" applyAlignment="1">
      <alignment horizontal="right"/>
    </xf>
    <xf numFmtId="173" fontId="2" fillId="0" borderId="0" xfId="0" applyNumberFormat="1" applyFont="1"/>
    <xf numFmtId="172" fontId="2" fillId="0" borderId="0" xfId="0" applyNumberFormat="1" applyFont="1"/>
    <xf numFmtId="172" fontId="2" fillId="0" borderId="0" xfId="0" applyNumberFormat="1" applyFont="1" applyAlignment="1">
      <alignment horizontal="right" vertical="top"/>
    </xf>
    <xf numFmtId="5" fontId="2" fillId="3" borderId="6" xfId="0" applyFont="1" applyFill="1" applyBorder="1" applyProtection="1">
      <protection locked="0"/>
    </xf>
    <xf numFmtId="5" fontId="2" fillId="3" borderId="5" xfId="0" applyFont="1" applyFill="1" applyBorder="1" applyProtection="1">
      <protection locked="0"/>
    </xf>
    <xf numFmtId="37" fontId="16" fillId="3" borderId="5" xfId="0" applyNumberFormat="1" applyFont="1" applyFill="1" applyBorder="1" applyAlignment="1" applyProtection="1">
      <alignment horizontal="center"/>
      <protection locked="0"/>
    </xf>
    <xf numFmtId="165" fontId="16" fillId="3" borderId="5" xfId="0" applyNumberFormat="1" applyFont="1" applyFill="1" applyBorder="1" applyAlignment="1" applyProtection="1">
      <alignment horizontal="center"/>
      <protection locked="0"/>
    </xf>
    <xf numFmtId="0" fontId="2" fillId="3" borderId="5" xfId="0" applyNumberFormat="1" applyFont="1" applyFill="1" applyBorder="1" applyAlignment="1" applyProtection="1">
      <alignment horizontal="center"/>
      <protection locked="0"/>
    </xf>
    <xf numFmtId="170" fontId="2" fillId="3" borderId="5" xfId="0" applyNumberFormat="1" applyFon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13" fillId="3" borderId="5" xfId="0" applyNumberFormat="1" applyFont="1" applyFill="1" applyBorder="1" applyProtection="1">
      <protection locked="0"/>
    </xf>
    <xf numFmtId="5" fontId="2" fillId="0" borderId="0" xfId="0" applyFont="1" applyProtection="1">
      <protection locked="0"/>
    </xf>
    <xf numFmtId="5" fontId="0" fillId="3" borderId="5" xfId="0" applyFill="1" applyBorder="1" applyProtection="1">
      <protection locked="0"/>
    </xf>
    <xf numFmtId="10" fontId="2" fillId="3" borderId="5" xfId="0" applyNumberFormat="1" applyFont="1" applyFill="1" applyBorder="1" applyProtection="1">
      <protection locked="0"/>
    </xf>
    <xf numFmtId="165" fontId="2" fillId="3" borderId="5" xfId="0" applyNumberFormat="1" applyFont="1" applyFill="1" applyBorder="1" applyProtection="1">
      <protection locked="0"/>
    </xf>
    <xf numFmtId="5" fontId="16" fillId="3" borderId="5" xfId="0" applyFont="1" applyFill="1" applyBorder="1" applyProtection="1">
      <protection locked="0"/>
    </xf>
    <xf numFmtId="0" fontId="2" fillId="3" borderId="5" xfId="0" applyNumberFormat="1" applyFont="1" applyFill="1" applyBorder="1" applyProtection="1">
      <protection locked="0"/>
    </xf>
    <xf numFmtId="37" fontId="2" fillId="3" borderId="5" xfId="0" applyNumberFormat="1" applyFont="1" applyFill="1" applyBorder="1" applyProtection="1">
      <protection locked="0"/>
    </xf>
    <xf numFmtId="3" fontId="2" fillId="3" borderId="5" xfId="0" applyNumberFormat="1" applyFont="1" applyFill="1" applyBorder="1" applyProtection="1">
      <protection locked="0"/>
    </xf>
    <xf numFmtId="171" fontId="2" fillId="3" borderId="5" xfId="0" applyNumberFormat="1" applyFont="1" applyFill="1" applyBorder="1" applyProtection="1">
      <protection locked="0"/>
    </xf>
    <xf numFmtId="5" fontId="6" fillId="4" borderId="6" xfId="0" applyFont="1" applyFill="1" applyBorder="1"/>
    <xf numFmtId="5" fontId="6" fillId="4" borderId="7" xfId="0" applyFont="1" applyFill="1" applyBorder="1"/>
    <xf numFmtId="5" fontId="2" fillId="4" borderId="1" xfId="0" applyFont="1" applyFill="1" applyBorder="1"/>
    <xf numFmtId="5" fontId="29" fillId="0" borderId="0" xfId="0" applyFont="1"/>
    <xf numFmtId="6" fontId="30" fillId="0" borderId="0" xfId="0" applyNumberFormat="1" applyFont="1"/>
    <xf numFmtId="14" fontId="30" fillId="0" borderId="0" xfId="0" applyNumberFormat="1" applyFont="1"/>
    <xf numFmtId="5" fontId="2" fillId="3" borderId="6" xfId="0" applyFont="1" applyFill="1" applyBorder="1" applyProtection="1">
      <protection locked="0"/>
    </xf>
    <xf numFmtId="5" fontId="2" fillId="3" borderId="1" xfId="0" applyFont="1" applyFill="1" applyBorder="1" applyProtection="1">
      <protection locked="0"/>
    </xf>
    <xf numFmtId="5" fontId="24" fillId="3" borderId="1" xfId="0" applyFont="1" applyFill="1" applyBorder="1" applyProtection="1">
      <protection locked="0"/>
    </xf>
    <xf numFmtId="5" fontId="6" fillId="0" borderId="0" xfId="0" applyFont="1"/>
    <xf numFmtId="5" fontId="0" fillId="0" borderId="1" xfId="0" applyBorder="1" applyProtection="1">
      <protection locked="0"/>
    </xf>
    <xf numFmtId="5" fontId="6" fillId="0" borderId="0" xfId="0" applyFont="1" applyAlignment="1">
      <alignment horizontal="left" vertical="top"/>
    </xf>
    <xf numFmtId="5" fontId="7" fillId="0" borderId="0" xfId="0" applyFont="1" applyAlignment="1">
      <alignment horizontal="left" vertical="top"/>
    </xf>
    <xf numFmtId="5" fontId="6" fillId="0" borderId="0" xfId="0" applyFont="1" applyAlignment="1">
      <alignment vertical="top"/>
    </xf>
    <xf numFmtId="5" fontId="0" fillId="0" borderId="0" xfId="0"/>
    <xf numFmtId="5" fontId="2" fillId="3" borderId="8" xfId="0" applyFont="1" applyFill="1" applyBorder="1" applyAlignment="1" applyProtection="1">
      <alignment vertical="top" wrapText="1"/>
      <protection locked="0"/>
    </xf>
    <xf numFmtId="5" fontId="0" fillId="3" borderId="9" xfId="0" applyFill="1" applyBorder="1" applyAlignment="1" applyProtection="1">
      <alignment vertical="top" wrapText="1"/>
      <protection locked="0"/>
    </xf>
    <xf numFmtId="5" fontId="0" fillId="3" borderId="10" xfId="0" applyFill="1" applyBorder="1" applyAlignment="1" applyProtection="1">
      <alignment vertical="top" wrapText="1"/>
      <protection locked="0"/>
    </xf>
    <xf numFmtId="5" fontId="0" fillId="3" borderId="11" xfId="0" applyFill="1" applyBorder="1" applyAlignment="1" applyProtection="1">
      <alignment vertical="top" wrapText="1"/>
      <protection locked="0"/>
    </xf>
    <xf numFmtId="5" fontId="0" fillId="3" borderId="0" xfId="0" applyFill="1" applyAlignment="1" applyProtection="1">
      <alignment vertical="top" wrapText="1"/>
      <protection locked="0"/>
    </xf>
    <xf numFmtId="5" fontId="0" fillId="3" borderId="12" xfId="0" applyFill="1" applyBorder="1" applyAlignment="1" applyProtection="1">
      <alignment vertical="top" wrapText="1"/>
      <protection locked="0"/>
    </xf>
    <xf numFmtId="5" fontId="0" fillId="3" borderId="2" xfId="0" applyFill="1" applyBorder="1" applyAlignment="1" applyProtection="1">
      <alignment vertical="top" wrapText="1"/>
      <protection locked="0"/>
    </xf>
    <xf numFmtId="5" fontId="0" fillId="3" borderId="4" xfId="0" applyFill="1" applyBorder="1" applyAlignment="1" applyProtection="1">
      <alignment vertical="top" wrapText="1"/>
      <protection locked="0"/>
    </xf>
    <xf numFmtId="5" fontId="0" fillId="3" borderId="3" xfId="0" applyFill="1" applyBorder="1" applyAlignment="1" applyProtection="1">
      <alignment vertical="top" wrapText="1"/>
      <protection locked="0"/>
    </xf>
    <xf numFmtId="5" fontId="23" fillId="3" borderId="6" xfId="0" applyFont="1" applyFill="1" applyBorder="1" applyProtection="1">
      <protection locked="0"/>
    </xf>
    <xf numFmtId="5" fontId="24" fillId="3" borderId="7" xfId="0" applyFont="1" applyFill="1" applyBorder="1" applyProtection="1">
      <protection locked="0"/>
    </xf>
    <xf numFmtId="166" fontId="2" fillId="0" borderId="0" xfId="0" applyNumberFormat="1" applyFont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e.nj.us/dca/lgs/taxes/09%20data/09taxes.xl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V154"/>
  <sheetViews>
    <sheetView tabSelected="1" defaultGridColor="0" colorId="23" zoomScale="70" zoomScaleNormal="70" zoomScaleSheetLayoutView="100" workbookViewId="0">
      <selection activeCell="J7" sqref="J7"/>
    </sheetView>
  </sheetViews>
  <sheetFormatPr defaultColWidth="15.796875" defaultRowHeight="18.350000000000001"/>
  <cols>
    <col min="1" max="2" width="15.796875" style="1"/>
    <col min="3" max="3" width="19.59765625" style="1" customWidth="1"/>
    <col min="4" max="4" width="20.796875" style="1" customWidth="1"/>
    <col min="5" max="5" width="13.796875" style="1" customWidth="1"/>
    <col min="6" max="6" width="15.796875" style="1"/>
    <col min="7" max="7" width="12.796875" style="1" customWidth="1"/>
    <col min="8" max="8" width="15.796875" style="1" customWidth="1"/>
    <col min="9" max="9" width="12.796875" style="1" customWidth="1"/>
    <col min="10" max="12" width="14.796875" style="1" customWidth="1"/>
    <col min="13" max="13" width="14.59765625" style="1" customWidth="1"/>
    <col min="14" max="14" width="14.5" style="1" customWidth="1"/>
    <col min="15" max="15" width="12.796875" style="1" customWidth="1"/>
    <col min="16" max="16" width="15.3984375" style="1" customWidth="1"/>
    <col min="17" max="17" width="11.19921875" style="1" customWidth="1"/>
    <col min="18" max="18" width="16.796875" customWidth="1"/>
    <col min="19" max="19" width="16.19921875" customWidth="1"/>
    <col min="20" max="20" width="12.3984375" customWidth="1"/>
    <col min="21" max="21" width="8.8984375" customWidth="1"/>
    <col min="22" max="22" width="12.796875" style="1" customWidth="1"/>
    <col min="23" max="23" width="14.796875" style="1" customWidth="1"/>
    <col min="24" max="25" width="12.796875" style="1" customWidth="1"/>
    <col min="26" max="16384" width="15.796875" style="1"/>
  </cols>
  <sheetData>
    <row r="1" spans="1:27" ht="25.15" thickTop="1" thickBot="1">
      <c r="A1" s="1" t="s">
        <v>0</v>
      </c>
      <c r="B1" s="2">
        <v>2007</v>
      </c>
      <c r="C1" s="116"/>
      <c r="D1" s="117"/>
      <c r="E1" s="117"/>
      <c r="F1" s="100"/>
      <c r="V1" s="3" t="s">
        <v>1</v>
      </c>
      <c r="W1" s="3" t="s">
        <v>2</v>
      </c>
      <c r="X1" s="95" t="s">
        <v>3</v>
      </c>
      <c r="Y1" s="3" t="s">
        <v>4</v>
      </c>
    </row>
    <row r="2" spans="1:27" ht="22.45" thickTop="1" thickBot="1">
      <c r="A2" s="1" t="s">
        <v>5</v>
      </c>
      <c r="C2" s="44" t="s">
        <v>116</v>
      </c>
      <c r="D2" s="45"/>
      <c r="E2" s="8"/>
      <c r="F2" s="8"/>
      <c r="H2" s="4" t="s">
        <v>7</v>
      </c>
      <c r="V2" s="23">
        <v>1</v>
      </c>
      <c r="W2" s="1" t="s">
        <v>8</v>
      </c>
      <c r="X2" s="96">
        <v>72979</v>
      </c>
      <c r="Y2" s="58">
        <v>98000</v>
      </c>
      <c r="AA2" s="1">
        <f>IF(I4=1,VLOOKUP(I5,V1:Y22,3),VLOOKUP(I5,V1:Y22,4))</f>
        <v>125900</v>
      </c>
    </row>
    <row r="3" spans="1:27" ht="22.45" thickTop="1" thickBot="1">
      <c r="A3" s="1" t="s">
        <v>9</v>
      </c>
      <c r="C3" s="75"/>
      <c r="D3" s="43"/>
      <c r="H3" s="5" t="s">
        <v>11</v>
      </c>
      <c r="I3" s="81">
        <v>1</v>
      </c>
      <c r="V3" s="23">
        <v>2</v>
      </c>
      <c r="W3" s="1" t="s">
        <v>12</v>
      </c>
      <c r="X3" s="96">
        <v>84422</v>
      </c>
      <c r="Y3" s="58">
        <f>64750*2</f>
        <v>129500</v>
      </c>
    </row>
    <row r="4" spans="1:27" ht="22.45" thickTop="1" thickBot="1">
      <c r="A4" s="1" t="s">
        <v>13</v>
      </c>
      <c r="C4" s="76"/>
      <c r="H4" s="5" t="s">
        <v>14</v>
      </c>
      <c r="I4" s="82">
        <v>0</v>
      </c>
      <c r="V4" s="23">
        <v>3</v>
      </c>
      <c r="W4" s="1" t="s">
        <v>15</v>
      </c>
      <c r="X4" s="96">
        <v>81500</v>
      </c>
      <c r="Y4" s="58">
        <f>57350*2</f>
        <v>114700</v>
      </c>
      <c r="AA4" s="23">
        <v>0</v>
      </c>
    </row>
    <row r="5" spans="1:27" ht="22.45" thickTop="1" thickBot="1">
      <c r="A5" s="1" t="s">
        <v>16</v>
      </c>
      <c r="B5"/>
      <c r="C5" s="1" t="str">
        <f>VLOOKUP(I5,V1:Y22,2)</f>
        <v>MERCER</v>
      </c>
      <c r="H5" s="5" t="s">
        <v>117</v>
      </c>
      <c r="I5" s="82">
        <v>11</v>
      </c>
      <c r="V5" s="23">
        <v>4</v>
      </c>
      <c r="W5" s="1" t="s">
        <v>17</v>
      </c>
      <c r="X5" s="96">
        <v>81500</v>
      </c>
      <c r="Y5" s="58">
        <v>114700</v>
      </c>
      <c r="AA5" s="23">
        <v>1</v>
      </c>
    </row>
    <row r="6" spans="1:27" ht="22.45" thickTop="1" thickBot="1">
      <c r="A6" s="1" t="s">
        <v>18</v>
      </c>
      <c r="C6" s="77"/>
      <c r="V6" s="23">
        <v>5</v>
      </c>
      <c r="W6" s="1" t="s">
        <v>19</v>
      </c>
      <c r="X6" s="96">
        <v>72979</v>
      </c>
      <c r="Y6" s="58">
        <f>55250*2</f>
        <v>110500</v>
      </c>
      <c r="AA6" s="23">
        <v>2</v>
      </c>
    </row>
    <row r="7" spans="1:27" ht="22.45" thickTop="1" thickBot="1">
      <c r="A7" s="1" t="s">
        <v>20</v>
      </c>
      <c r="C7" s="78"/>
      <c r="E7" s="92" t="s">
        <v>118</v>
      </c>
      <c r="F7" s="93"/>
      <c r="G7" s="94"/>
      <c r="V7" s="23">
        <v>6</v>
      </c>
      <c r="W7" s="1" t="s">
        <v>21</v>
      </c>
      <c r="X7" s="96">
        <v>72979</v>
      </c>
      <c r="Y7" s="58">
        <f>45050*2</f>
        <v>90100</v>
      </c>
      <c r="AA7" s="23">
        <v>3</v>
      </c>
    </row>
    <row r="8" spans="1:27" ht="22.45" thickTop="1" thickBot="1">
      <c r="A8" s="1" t="s">
        <v>22</v>
      </c>
      <c r="C8" s="79"/>
      <c r="V8" s="23">
        <v>7</v>
      </c>
      <c r="W8" s="1" t="s">
        <v>23</v>
      </c>
      <c r="X8" s="96">
        <v>90614</v>
      </c>
      <c r="Y8" s="58">
        <f>65150*2</f>
        <v>130300</v>
      </c>
      <c r="AA8" s="23">
        <v>4</v>
      </c>
    </row>
    <row r="9" spans="1:27" ht="22.45" thickTop="1" thickBot="1">
      <c r="A9" s="118" t="s">
        <v>119</v>
      </c>
      <c r="B9" s="106"/>
      <c r="C9" s="80"/>
      <c r="P9" s="1" t="s">
        <v>10</v>
      </c>
      <c r="V9" s="23">
        <v>8</v>
      </c>
      <c r="W9" s="1" t="s">
        <v>25</v>
      </c>
      <c r="X9" s="96">
        <v>81500</v>
      </c>
      <c r="Y9" s="58">
        <v>114700</v>
      </c>
    </row>
    <row r="10" spans="1:27" ht="21.75" thickTop="1">
      <c r="A10" s="7"/>
      <c r="B10"/>
      <c r="V10" s="23">
        <v>9</v>
      </c>
      <c r="W10" s="1" t="s">
        <v>28</v>
      </c>
      <c r="X10" s="96">
        <v>84422</v>
      </c>
      <c r="Y10" s="58">
        <f>66900*2</f>
        <v>133800</v>
      </c>
    </row>
    <row r="11" spans="1:27" ht="21.1">
      <c r="A11" s="7"/>
      <c r="B11"/>
      <c r="C11" s="8" t="s">
        <v>24</v>
      </c>
      <c r="V11" s="23">
        <v>10</v>
      </c>
      <c r="W11" s="1" t="s">
        <v>32</v>
      </c>
      <c r="X11" s="96">
        <v>105000</v>
      </c>
      <c r="Y11" s="58">
        <f>73100*2</f>
        <v>146200</v>
      </c>
    </row>
    <row r="12" spans="1:27" ht="21.1">
      <c r="A12" s="20" t="s">
        <v>26</v>
      </c>
      <c r="B12" s="20" t="s">
        <v>26</v>
      </c>
      <c r="C12" s="20" t="s">
        <v>26</v>
      </c>
      <c r="D12" s="20" t="s">
        <v>26</v>
      </c>
      <c r="E12" s="20" t="s">
        <v>26</v>
      </c>
      <c r="F12" s="1" t="s">
        <v>27</v>
      </c>
      <c r="Q12" s="1" t="s">
        <v>10</v>
      </c>
      <c r="V12" s="23">
        <v>11</v>
      </c>
      <c r="W12" s="1" t="s">
        <v>33</v>
      </c>
      <c r="X12" s="96">
        <v>92614</v>
      </c>
      <c r="Y12" s="58">
        <f>62950*2</f>
        <v>125900</v>
      </c>
    </row>
    <row r="13" spans="1:27" ht="21.1">
      <c r="E13" s="9" t="s">
        <v>29</v>
      </c>
      <c r="F13" s="16" t="s">
        <v>30</v>
      </c>
      <c r="H13" s="9" t="s">
        <v>31</v>
      </c>
      <c r="K13" s="42"/>
      <c r="L13" s="42"/>
      <c r="M13" s="41"/>
      <c r="N13" s="41"/>
      <c r="P13" s="1" t="s">
        <v>10</v>
      </c>
      <c r="Q13" s="1" t="s">
        <v>10</v>
      </c>
      <c r="V13" s="23">
        <v>12</v>
      </c>
      <c r="W13" s="1" t="s">
        <v>35</v>
      </c>
      <c r="X13" s="96">
        <v>105000</v>
      </c>
      <c r="Y13" s="58">
        <v>146200</v>
      </c>
    </row>
    <row r="14" spans="1:27" ht="21.75" thickBot="1">
      <c r="K14" s="41"/>
      <c r="L14" s="41"/>
      <c r="M14" s="41"/>
      <c r="N14" s="41"/>
      <c r="P14" s="1" t="s">
        <v>10</v>
      </c>
      <c r="V14" s="23">
        <v>13</v>
      </c>
      <c r="W14" s="1" t="s">
        <v>36</v>
      </c>
      <c r="X14" s="96">
        <v>92614</v>
      </c>
      <c r="Y14" s="58">
        <f>65300*2</f>
        <v>130600</v>
      </c>
    </row>
    <row r="15" spans="1:27" ht="22.45" thickTop="1" thickBot="1">
      <c r="A15" s="8" t="s">
        <v>34</v>
      </c>
      <c r="B15" s="8"/>
      <c r="D15" s="76"/>
      <c r="E15" s="1">
        <f>D15</f>
        <v>0</v>
      </c>
      <c r="F15" s="10" t="e">
        <f>E15/$E$54</f>
        <v>#DIV/0!</v>
      </c>
      <c r="G15" s="11"/>
      <c r="H15" s="1" t="e">
        <f>E15/C7</f>
        <v>#DIV/0!</v>
      </c>
      <c r="K15" s="42"/>
      <c r="L15" s="41"/>
      <c r="M15" s="41"/>
      <c r="N15" s="41"/>
      <c r="V15" s="23">
        <v>14</v>
      </c>
      <c r="W15" s="1" t="s">
        <v>38</v>
      </c>
      <c r="X15" s="96">
        <v>90614</v>
      </c>
      <c r="Y15" s="58">
        <v>130300</v>
      </c>
    </row>
    <row r="16" spans="1:27" ht="21.75" thickTop="1">
      <c r="D16" s="40"/>
      <c r="F16" s="10"/>
      <c r="G16" s="11"/>
      <c r="H16" s="1" t="s">
        <v>10</v>
      </c>
      <c r="K16" s="41"/>
      <c r="L16" s="61"/>
      <c r="M16" s="62"/>
      <c r="N16" s="61"/>
      <c r="Q16" s="8" t="s">
        <v>83</v>
      </c>
      <c r="R16" s="1"/>
      <c r="S16" s="1"/>
      <c r="T16" s="8" t="s">
        <v>84</v>
      </c>
      <c r="V16" s="23">
        <v>15</v>
      </c>
      <c r="W16" s="1" t="s">
        <v>41</v>
      </c>
      <c r="X16" s="96">
        <v>92614</v>
      </c>
      <c r="Y16" s="58">
        <v>130600</v>
      </c>
    </row>
    <row r="17" spans="1:25" ht="21.75" thickBot="1">
      <c r="A17" s="8" t="s">
        <v>37</v>
      </c>
      <c r="D17" s="40"/>
      <c r="F17" s="10"/>
      <c r="G17" s="11"/>
      <c r="H17" s="1" t="s">
        <v>10</v>
      </c>
      <c r="K17" s="63"/>
      <c r="L17" s="70"/>
      <c r="M17" s="64"/>
      <c r="N17" s="64"/>
      <c r="P17" s="20" t="s">
        <v>26</v>
      </c>
      <c r="Q17" s="20" t="s">
        <v>26</v>
      </c>
      <c r="R17" s="20" t="s">
        <v>26</v>
      </c>
      <c r="S17" s="20" t="s">
        <v>26</v>
      </c>
      <c r="T17" s="20" t="s">
        <v>26</v>
      </c>
      <c r="V17" s="23">
        <v>16</v>
      </c>
      <c r="W17" s="1" t="s">
        <v>43</v>
      </c>
      <c r="X17" s="96">
        <v>84422</v>
      </c>
      <c r="Y17" s="58">
        <v>129500</v>
      </c>
    </row>
    <row r="18" spans="1:25" ht="22.45" thickTop="1" thickBot="1">
      <c r="A18" s="1" t="s">
        <v>39</v>
      </c>
      <c r="D18" s="76"/>
      <c r="E18" s="12" t="s">
        <v>10</v>
      </c>
      <c r="F18" s="10"/>
      <c r="G18" s="11"/>
      <c r="H18" s="1" t="s">
        <v>40</v>
      </c>
      <c r="K18" s="41"/>
      <c r="L18" s="71"/>
      <c r="M18" s="64"/>
      <c r="N18" s="65"/>
      <c r="P18" s="8" t="s">
        <v>115</v>
      </c>
      <c r="Q18" s="8"/>
      <c r="R18" s="1"/>
      <c r="S18" s="76"/>
      <c r="T18" s="1" t="e">
        <f t="shared" ref="T18:T25" si="0">S18/$C$7</f>
        <v>#DIV/0!</v>
      </c>
      <c r="V18" s="23">
        <v>17</v>
      </c>
      <c r="W18" s="1" t="s">
        <v>44</v>
      </c>
      <c r="X18" s="96">
        <v>72979</v>
      </c>
      <c r="Y18" s="58">
        <v>114700</v>
      </c>
    </row>
    <row r="19" spans="1:25" ht="22.45" thickTop="1" thickBot="1">
      <c r="A19" s="1" t="s">
        <v>42</v>
      </c>
      <c r="D19" s="76"/>
      <c r="E19" s="12" t="s">
        <v>10</v>
      </c>
      <c r="F19" s="10"/>
      <c r="G19" s="11" t="s">
        <v>10</v>
      </c>
      <c r="K19" s="41"/>
      <c r="L19" s="70"/>
      <c r="M19" s="64"/>
      <c r="N19" s="64"/>
      <c r="P19" s="8" t="s">
        <v>85</v>
      </c>
      <c r="Q19" s="8"/>
      <c r="R19" s="1"/>
      <c r="S19" s="47">
        <f>C69</f>
        <v>0</v>
      </c>
      <c r="T19" s="1" t="e">
        <f t="shared" si="0"/>
        <v>#DIV/0!</v>
      </c>
      <c r="V19" s="23">
        <v>18</v>
      </c>
      <c r="W19" s="1" t="s">
        <v>45</v>
      </c>
      <c r="X19" s="96">
        <v>105000</v>
      </c>
      <c r="Y19" s="58">
        <v>146200</v>
      </c>
    </row>
    <row r="20" spans="1:25" ht="22.45" thickTop="1" thickBot="1">
      <c r="A20" s="98" t="s">
        <v>114</v>
      </c>
      <c r="B20" s="99"/>
      <c r="D20" s="76"/>
      <c r="F20" s="10"/>
      <c r="G20" s="11"/>
      <c r="H20" s="1" t="s">
        <v>10</v>
      </c>
      <c r="K20" s="41"/>
      <c r="L20" s="70"/>
      <c r="M20" s="64"/>
      <c r="N20" s="65"/>
      <c r="P20" s="98"/>
      <c r="Q20" s="99"/>
      <c r="R20" s="83"/>
      <c r="S20" s="76"/>
      <c r="T20" s="1" t="e">
        <f t="shared" si="0"/>
        <v>#DIV/0!</v>
      </c>
      <c r="V20" s="23">
        <v>19</v>
      </c>
      <c r="W20" s="1" t="s">
        <v>47</v>
      </c>
      <c r="X20" s="96">
        <v>84422</v>
      </c>
      <c r="Y20" s="58">
        <v>130300</v>
      </c>
    </row>
    <row r="21" spans="1:25" ht="22.45" thickTop="1" thickBot="1">
      <c r="A21" s="98"/>
      <c r="B21" s="99"/>
      <c r="D21" s="76"/>
      <c r="F21" s="10"/>
      <c r="G21" s="11"/>
      <c r="H21" s="1" t="s">
        <v>10</v>
      </c>
      <c r="K21" s="41"/>
      <c r="L21" s="70"/>
      <c r="M21" s="64"/>
      <c r="N21" s="65"/>
      <c r="P21" s="98"/>
      <c r="Q21" s="99"/>
      <c r="R21" s="83"/>
      <c r="S21" s="76"/>
      <c r="T21" s="1" t="e">
        <f t="shared" si="0"/>
        <v>#DIV/0!</v>
      </c>
      <c r="V21" s="23">
        <v>20</v>
      </c>
      <c r="W21" s="1" t="s">
        <v>48</v>
      </c>
      <c r="X21" s="96">
        <v>90614</v>
      </c>
      <c r="Y21" s="58">
        <v>130300</v>
      </c>
    </row>
    <row r="22" spans="1:25" ht="22.45" thickTop="1" thickBot="1">
      <c r="A22" s="1" t="s">
        <v>46</v>
      </c>
      <c r="D22" s="76"/>
      <c r="E22" s="1">
        <f>SUM(D18:D22)</f>
        <v>0</v>
      </c>
      <c r="F22" s="10" t="e">
        <f>E22/$E$54</f>
        <v>#DIV/0!</v>
      </c>
      <c r="G22" s="11"/>
      <c r="H22" s="1" t="e">
        <f>E22/C7</f>
        <v>#DIV/0!</v>
      </c>
      <c r="K22" s="41"/>
      <c r="L22" s="64"/>
      <c r="M22" s="65"/>
      <c r="N22" s="65"/>
      <c r="P22" s="98"/>
      <c r="Q22" s="99"/>
      <c r="R22" s="83"/>
      <c r="S22" s="76"/>
      <c r="T22" s="1" t="e">
        <f t="shared" si="0"/>
        <v>#DIV/0!</v>
      </c>
      <c r="V22" s="23">
        <v>21</v>
      </c>
      <c r="W22" s="1" t="s">
        <v>50</v>
      </c>
      <c r="X22" s="96">
        <v>90614</v>
      </c>
      <c r="Y22" s="58">
        <f>57550*2</f>
        <v>115100</v>
      </c>
    </row>
    <row r="23" spans="1:25" ht="22.45" thickTop="1" thickBot="1">
      <c r="D23" s="40"/>
      <c r="F23" s="10"/>
      <c r="G23" s="11"/>
      <c r="H23" s="1" t="s">
        <v>10</v>
      </c>
      <c r="K23" s="41"/>
      <c r="L23" s="70"/>
      <c r="M23" s="63"/>
      <c r="N23" s="41"/>
      <c r="P23" s="98"/>
      <c r="Q23" s="99"/>
      <c r="R23" s="83"/>
      <c r="S23" s="76"/>
      <c r="T23" s="1" t="e">
        <f t="shared" si="0"/>
        <v>#DIV/0!</v>
      </c>
      <c r="X23" s="97">
        <v>41760</v>
      </c>
      <c r="Y23" s="57">
        <v>45444</v>
      </c>
    </row>
    <row r="24" spans="1:25" ht="19.7" thickTop="1" thickBot="1">
      <c r="A24" s="8" t="s">
        <v>49</v>
      </c>
      <c r="D24" s="76"/>
      <c r="E24" s="1">
        <f>D24</f>
        <v>0</v>
      </c>
      <c r="F24" s="10" t="e">
        <f>E24/$E$54</f>
        <v>#DIV/0!</v>
      </c>
      <c r="G24" s="11"/>
      <c r="H24" s="1" t="e">
        <f>E24/C7</f>
        <v>#DIV/0!</v>
      </c>
      <c r="K24" s="41"/>
      <c r="L24" s="71"/>
      <c r="M24" s="63"/>
      <c r="N24" s="41"/>
      <c r="P24" s="98"/>
      <c r="Q24" s="99"/>
      <c r="R24" s="83"/>
      <c r="S24" s="76"/>
      <c r="T24" s="1" t="e">
        <f t="shared" si="0"/>
        <v>#DIV/0!</v>
      </c>
    </row>
    <row r="25" spans="1:25" ht="19.05" thickTop="1">
      <c r="D25" s="40"/>
      <c r="F25" s="10"/>
      <c r="G25" s="11"/>
      <c r="H25" s="1" t="s">
        <v>10</v>
      </c>
      <c r="K25" s="41"/>
      <c r="L25" s="41"/>
      <c r="M25" s="41"/>
      <c r="N25" s="41"/>
      <c r="P25" s="8" t="s">
        <v>72</v>
      </c>
      <c r="R25" s="1"/>
      <c r="S25" s="8">
        <f>SUM(S18:S24)</f>
        <v>0</v>
      </c>
      <c r="T25" s="1" t="e">
        <f t="shared" si="0"/>
        <v>#DIV/0!</v>
      </c>
    </row>
    <row r="26" spans="1:25" ht="19.05" thickBot="1">
      <c r="A26" s="8" t="s">
        <v>51</v>
      </c>
      <c r="D26" s="40"/>
      <c r="F26" s="10"/>
      <c r="G26" s="11"/>
      <c r="H26" s="1" t="s">
        <v>10</v>
      </c>
      <c r="K26" s="41"/>
      <c r="L26" s="41"/>
      <c r="M26" s="66"/>
      <c r="N26" s="41"/>
      <c r="P26" s="101" t="s">
        <v>95</v>
      </c>
      <c r="Q26" s="101"/>
      <c r="R26" s="101"/>
      <c r="S26" s="1">
        <f>E54</f>
        <v>0</v>
      </c>
      <c r="T26" s="1"/>
    </row>
    <row r="27" spans="1:25" ht="19.7" thickTop="1" thickBot="1">
      <c r="A27" s="1" t="s">
        <v>52</v>
      </c>
      <c r="D27" s="76"/>
      <c r="F27" s="10"/>
      <c r="G27" s="11"/>
      <c r="H27" s="1" t="s">
        <v>10</v>
      </c>
      <c r="K27" s="41"/>
      <c r="L27" s="41"/>
      <c r="M27" s="66"/>
      <c r="N27" s="41"/>
      <c r="P27" s="8" t="s">
        <v>96</v>
      </c>
      <c r="S27" s="8">
        <f>SUM(S25-S26)</f>
        <v>0</v>
      </c>
      <c r="T27" s="1" t="s">
        <v>10</v>
      </c>
    </row>
    <row r="28" spans="1:25" ht="19.7" thickTop="1" thickBot="1">
      <c r="A28" s="1" t="s">
        <v>53</v>
      </c>
      <c r="D28" s="76"/>
      <c r="F28" s="10"/>
      <c r="G28" s="11"/>
      <c r="H28" s="1" t="s">
        <v>10</v>
      </c>
      <c r="K28" s="41"/>
      <c r="L28" s="41"/>
      <c r="M28" s="41"/>
      <c r="N28" s="41"/>
      <c r="P28" s="8"/>
      <c r="T28" s="1"/>
    </row>
    <row r="29" spans="1:25" ht="19.7" thickTop="1" thickBot="1">
      <c r="A29" s="1" t="s">
        <v>54</v>
      </c>
      <c r="D29" s="76"/>
      <c r="F29" s="10"/>
      <c r="G29" s="11"/>
      <c r="H29" s="1" t="s">
        <v>10</v>
      </c>
      <c r="K29" s="41"/>
      <c r="L29" s="41"/>
      <c r="M29" s="66"/>
      <c r="N29" s="41"/>
      <c r="T29" s="1"/>
    </row>
    <row r="30" spans="1:25" ht="19.7" thickTop="1" thickBot="1">
      <c r="A30" s="1" t="s">
        <v>55</v>
      </c>
      <c r="D30" s="76"/>
      <c r="F30" s="10"/>
      <c r="G30" s="11"/>
      <c r="H30" s="1" t="s">
        <v>10</v>
      </c>
      <c r="K30" s="42"/>
      <c r="L30" s="41"/>
      <c r="M30" s="41"/>
      <c r="N30" s="41"/>
      <c r="Q30" s="8" t="s">
        <v>86</v>
      </c>
      <c r="R30" s="1"/>
      <c r="S30" s="1"/>
      <c r="T30" s="1"/>
    </row>
    <row r="31" spans="1:25" ht="19.7" thickTop="1" thickBot="1">
      <c r="A31" s="98"/>
      <c r="B31" s="99"/>
      <c r="D31" s="76"/>
      <c r="F31" s="10"/>
      <c r="G31" s="11"/>
      <c r="H31" s="1" t="s">
        <v>10</v>
      </c>
      <c r="K31" s="41"/>
      <c r="L31" s="41"/>
      <c r="M31" s="41"/>
      <c r="N31" s="67"/>
      <c r="P31" s="20" t="s">
        <v>26</v>
      </c>
      <c r="Q31" s="20" t="s">
        <v>26</v>
      </c>
      <c r="R31" s="20" t="s">
        <v>26</v>
      </c>
      <c r="S31" s="20" t="s">
        <v>26</v>
      </c>
      <c r="T31" s="1"/>
    </row>
    <row r="32" spans="1:25" ht="19.7" thickTop="1" thickBot="1">
      <c r="A32" s="98"/>
      <c r="B32" s="99"/>
      <c r="D32" s="76"/>
      <c r="F32" s="10"/>
      <c r="G32" s="11"/>
      <c r="K32" s="41"/>
      <c r="L32" s="41"/>
      <c r="M32" s="66"/>
      <c r="N32" s="41"/>
      <c r="P32" s="8" t="s">
        <v>115</v>
      </c>
      <c r="Q32" s="8"/>
      <c r="R32" s="1"/>
      <c r="S32" s="1">
        <f>0.9*S18</f>
        <v>0</v>
      </c>
      <c r="T32" s="1"/>
    </row>
    <row r="33" spans="1:20" ht="19.7" thickTop="1" thickBot="1">
      <c r="A33" s="98"/>
      <c r="B33" s="99"/>
      <c r="D33" s="76"/>
      <c r="K33" s="41"/>
      <c r="L33" s="41"/>
      <c r="M33" s="68"/>
      <c r="N33" s="41"/>
      <c r="P33" s="8" t="s">
        <v>89</v>
      </c>
      <c r="Q33" s="8"/>
      <c r="R33" s="84"/>
      <c r="S33" s="76"/>
      <c r="T33" s="1"/>
    </row>
    <row r="34" spans="1:20" ht="19.7" thickTop="1" thickBot="1">
      <c r="A34" s="98"/>
      <c r="B34" s="99"/>
      <c r="D34" s="87"/>
      <c r="E34" s="1">
        <f>SUM(D27:D34)</f>
        <v>0</v>
      </c>
      <c r="F34" s="10" t="e">
        <f>E34/$E$54</f>
        <v>#DIV/0!</v>
      </c>
      <c r="G34" s="11"/>
      <c r="H34" s="1" t="e">
        <f>E34/C7</f>
        <v>#DIV/0!</v>
      </c>
      <c r="K34" s="41"/>
      <c r="L34" s="41"/>
      <c r="M34" s="68"/>
      <c r="N34" s="41"/>
      <c r="P34" s="98"/>
      <c r="Q34" s="102"/>
      <c r="R34" s="1"/>
      <c r="S34" s="76"/>
      <c r="T34" s="1"/>
    </row>
    <row r="35" spans="1:20" ht="19.7" thickTop="1" thickBot="1">
      <c r="A35" s="8" t="s">
        <v>56</v>
      </c>
      <c r="D35" s="40"/>
      <c r="F35" s="10"/>
      <c r="G35" s="11"/>
      <c r="H35" s="1" t="s">
        <v>10</v>
      </c>
      <c r="K35" s="41"/>
      <c r="L35" s="41"/>
      <c r="M35" s="63"/>
      <c r="N35" s="41"/>
      <c r="P35" s="98"/>
      <c r="Q35" s="102"/>
      <c r="R35" s="1"/>
      <c r="S35" s="76"/>
      <c r="T35" s="1" t="s">
        <v>10</v>
      </c>
    </row>
    <row r="36" spans="1:20" ht="19.7" thickTop="1" thickBot="1">
      <c r="A36" s="1" t="s">
        <v>57</v>
      </c>
      <c r="D36" s="76"/>
      <c r="K36" s="41"/>
      <c r="L36" s="41"/>
      <c r="M36" s="66"/>
      <c r="N36" s="41"/>
      <c r="P36" s="98"/>
      <c r="Q36" s="102"/>
      <c r="R36" s="1"/>
      <c r="S36" s="76"/>
    </row>
    <row r="37" spans="1:20" ht="19.7" thickTop="1" thickBot="1">
      <c r="A37" s="1" t="s">
        <v>58</v>
      </c>
      <c r="D37" s="76"/>
      <c r="K37" s="42"/>
      <c r="L37" s="41"/>
      <c r="M37" s="66"/>
      <c r="N37" s="41"/>
      <c r="P37" s="98"/>
      <c r="Q37" s="102"/>
      <c r="R37" s="1"/>
      <c r="S37" s="76"/>
    </row>
    <row r="38" spans="1:20" ht="19.7" thickTop="1" thickBot="1">
      <c r="A38" s="1" t="s">
        <v>59</v>
      </c>
      <c r="C38" s="1" t="s">
        <v>10</v>
      </c>
      <c r="D38" s="76"/>
      <c r="E38" s="1" t="s">
        <v>10</v>
      </c>
      <c r="F38" s="10"/>
      <c r="G38" s="11"/>
      <c r="H38" s="1" t="s">
        <v>10</v>
      </c>
      <c r="K38" s="41"/>
      <c r="L38" s="41"/>
      <c r="M38" s="66"/>
      <c r="N38" s="41"/>
      <c r="P38" s="8" t="s">
        <v>72</v>
      </c>
      <c r="R38" s="1"/>
      <c r="S38" s="8">
        <f>SUM(S32:S37)</f>
        <v>0</v>
      </c>
      <c r="T38" s="1"/>
    </row>
    <row r="39" spans="1:20" ht="19.7" thickTop="1" thickBot="1">
      <c r="A39" s="1" t="s">
        <v>60</v>
      </c>
      <c r="D39" s="76"/>
      <c r="E39" s="1" t="s">
        <v>10</v>
      </c>
      <c r="F39" s="10"/>
      <c r="G39" s="11"/>
      <c r="H39" s="1" t="s">
        <v>10</v>
      </c>
      <c r="K39" s="41"/>
      <c r="L39" s="41"/>
      <c r="M39" s="41"/>
      <c r="N39" s="41"/>
      <c r="T39" s="1"/>
    </row>
    <row r="40" spans="1:20" ht="19.7" thickTop="1" thickBot="1">
      <c r="A40" s="1" t="s">
        <v>61</v>
      </c>
      <c r="D40" s="76"/>
      <c r="F40" s="10"/>
      <c r="G40" s="11"/>
      <c r="H40" s="1" t="s">
        <v>10</v>
      </c>
      <c r="K40" s="41"/>
      <c r="L40" s="41"/>
      <c r="M40" s="41"/>
      <c r="N40" s="41"/>
      <c r="T40" s="1"/>
    </row>
    <row r="41" spans="1:20" ht="19.7" thickTop="1" thickBot="1">
      <c r="A41" s="1" t="s">
        <v>62</v>
      </c>
      <c r="D41" s="76"/>
      <c r="F41" s="10"/>
      <c r="G41" s="11"/>
      <c r="H41" s="1" t="s">
        <v>10</v>
      </c>
      <c r="K41" s="41"/>
      <c r="L41" s="41"/>
      <c r="M41" s="66"/>
      <c r="N41" s="41"/>
      <c r="T41" s="1"/>
    </row>
    <row r="42" spans="1:20" ht="19.7" thickTop="1" thickBot="1">
      <c r="A42" s="1" t="s">
        <v>63</v>
      </c>
      <c r="D42" s="76"/>
      <c r="F42" s="10"/>
      <c r="G42" s="11"/>
      <c r="H42" s="1" t="s">
        <v>10</v>
      </c>
      <c r="K42" s="42"/>
      <c r="L42" s="42"/>
      <c r="T42" s="1"/>
    </row>
    <row r="43" spans="1:20" ht="19.7" thickTop="1" thickBot="1">
      <c r="A43" s="98"/>
      <c r="B43" s="99"/>
      <c r="D43" s="76"/>
      <c r="F43" s="10"/>
      <c r="G43" s="11"/>
      <c r="H43" s="1" t="s">
        <v>10</v>
      </c>
      <c r="K43" s="8"/>
      <c r="L43" s="8"/>
      <c r="M43" s="46"/>
      <c r="N43" s="42"/>
      <c r="P43"/>
      <c r="Q43" s="8" t="s">
        <v>87</v>
      </c>
      <c r="R43" s="1"/>
      <c r="S43" s="1"/>
      <c r="T43" s="1"/>
    </row>
    <row r="44" spans="1:20" ht="19.7" thickTop="1" thickBot="1">
      <c r="A44" s="98"/>
      <c r="B44" s="99"/>
      <c r="D44" s="76"/>
      <c r="F44" s="10"/>
      <c r="G44" s="11"/>
      <c r="H44" s="1" t="s">
        <v>10</v>
      </c>
      <c r="K44" s="8"/>
      <c r="L44" s="8"/>
      <c r="P44" s="1" t="s">
        <v>88</v>
      </c>
      <c r="Q44" s="1" t="s">
        <v>88</v>
      </c>
      <c r="R44" s="1" t="s">
        <v>88</v>
      </c>
      <c r="S44" s="1" t="s">
        <v>88</v>
      </c>
      <c r="T44" s="1"/>
    </row>
    <row r="45" spans="1:20" ht="19.7" thickTop="1" thickBot="1">
      <c r="A45" s="98"/>
      <c r="B45" s="99"/>
      <c r="D45" s="76"/>
      <c r="F45" s="10"/>
      <c r="G45" s="11"/>
      <c r="H45" s="1" t="s">
        <v>10</v>
      </c>
      <c r="R45" s="1"/>
      <c r="S45" s="1" t="s">
        <v>10</v>
      </c>
    </row>
    <row r="46" spans="1:20" ht="19.7" thickTop="1" thickBot="1">
      <c r="A46" s="98"/>
      <c r="B46" s="99"/>
      <c r="D46" s="76"/>
      <c r="F46" s="10"/>
      <c r="G46" s="11"/>
      <c r="H46" s="1" t="s">
        <v>10</v>
      </c>
      <c r="P46" s="1" t="s">
        <v>90</v>
      </c>
      <c r="R46" s="1"/>
      <c r="S46" s="85"/>
    </row>
    <row r="47" spans="1:20" ht="19.7" thickTop="1" thickBot="1">
      <c r="A47" s="98"/>
      <c r="B47" s="100"/>
      <c r="D47" s="76"/>
      <c r="E47" s="1">
        <f>SUM(D38:D47)</f>
        <v>0</v>
      </c>
      <c r="F47" s="10" t="e">
        <f>E47/$E$54</f>
        <v>#DIV/0!</v>
      </c>
      <c r="H47" s="1" t="e">
        <f>E47/C7</f>
        <v>#DIV/0!</v>
      </c>
      <c r="K47" s="101"/>
      <c r="L47" s="101"/>
      <c r="M47" s="101"/>
      <c r="P47" s="1" t="s">
        <v>91</v>
      </c>
      <c r="R47" s="86"/>
      <c r="S47" s="1" t="s">
        <v>92</v>
      </c>
    </row>
    <row r="48" spans="1:20" ht="19.05" thickTop="1">
      <c r="D48" s="40"/>
      <c r="F48" s="10"/>
      <c r="H48" s="1" t="s">
        <v>10</v>
      </c>
      <c r="K48" s="8"/>
      <c r="M48" s="69"/>
      <c r="N48" s="8"/>
      <c r="P48" s="1" t="s">
        <v>93</v>
      </c>
      <c r="R48" s="1"/>
      <c r="S48" s="1">
        <f>(+S33*S46)/12</f>
        <v>0</v>
      </c>
    </row>
    <row r="49" spans="1:24" ht="19.05" thickBot="1">
      <c r="A49" s="20" t="s">
        <v>26</v>
      </c>
      <c r="B49" s="20" t="s">
        <v>26</v>
      </c>
      <c r="C49" s="20" t="s">
        <v>26</v>
      </c>
      <c r="D49" s="20" t="s">
        <v>26</v>
      </c>
      <c r="E49" s="20" t="s">
        <v>26</v>
      </c>
      <c r="F49" s="20" t="s">
        <v>26</v>
      </c>
      <c r="G49" s="21" t="s">
        <v>26</v>
      </c>
      <c r="H49" s="20" t="s">
        <v>64</v>
      </c>
      <c r="I49" s="1" t="s">
        <v>65</v>
      </c>
      <c r="K49" s="8" t="s">
        <v>97</v>
      </c>
    </row>
    <row r="50" spans="1:24" ht="19.05" thickTop="1">
      <c r="A50" s="8" t="s">
        <v>66</v>
      </c>
      <c r="E50" s="8">
        <f>SUM(D15:D48)</f>
        <v>0</v>
      </c>
      <c r="F50" s="10" t="e">
        <f>E50/$E$54</f>
        <v>#DIV/0!</v>
      </c>
      <c r="H50" s="8" t="e">
        <f>E50/C7</f>
        <v>#DIV/0!</v>
      </c>
      <c r="K50" s="107"/>
      <c r="L50" s="108"/>
      <c r="M50" s="108"/>
      <c r="N50" s="108"/>
      <c r="O50" s="108"/>
      <c r="P50" s="108"/>
      <c r="Q50" s="108"/>
      <c r="R50" s="108"/>
      <c r="S50" s="109"/>
    </row>
    <row r="51" spans="1:24" ht="19.05" thickBot="1">
      <c r="A51" s="20" t="s">
        <v>26</v>
      </c>
      <c r="B51" s="20" t="s">
        <v>26</v>
      </c>
      <c r="C51" s="20" t="s">
        <v>26</v>
      </c>
      <c r="D51" s="20" t="s">
        <v>26</v>
      </c>
      <c r="E51" s="20" t="s">
        <v>26</v>
      </c>
      <c r="F51" s="20" t="s">
        <v>26</v>
      </c>
      <c r="G51" s="21" t="s">
        <v>26</v>
      </c>
      <c r="H51" s="20" t="s">
        <v>26</v>
      </c>
      <c r="I51" s="1" t="s">
        <v>67</v>
      </c>
      <c r="K51" s="110"/>
      <c r="L51" s="111"/>
      <c r="M51" s="111"/>
      <c r="N51" s="111"/>
      <c r="O51" s="111"/>
      <c r="P51" s="111"/>
      <c r="Q51" s="111"/>
      <c r="R51" s="111"/>
      <c r="S51" s="112"/>
    </row>
    <row r="52" spans="1:24" ht="19.7" thickTop="1" thickBot="1">
      <c r="A52" s="8" t="s">
        <v>68</v>
      </c>
      <c r="E52" s="76"/>
      <c r="F52" s="10" t="e">
        <f>E52/$E$54</f>
        <v>#DIV/0!</v>
      </c>
      <c r="H52" s="1" t="e">
        <f>E52/C7</f>
        <v>#DIV/0!</v>
      </c>
      <c r="K52" s="110"/>
      <c r="L52" s="111"/>
      <c r="M52" s="111"/>
      <c r="N52" s="111"/>
      <c r="O52" s="111"/>
      <c r="P52" s="111"/>
      <c r="Q52" s="111"/>
      <c r="R52" s="111"/>
      <c r="S52" s="112"/>
    </row>
    <row r="53" spans="1:24" ht="19.7" thickTop="1" thickBot="1">
      <c r="A53" s="20" t="s">
        <v>69</v>
      </c>
      <c r="B53" s="20" t="s">
        <v>69</v>
      </c>
      <c r="C53" s="20" t="s">
        <v>69</v>
      </c>
      <c r="D53" s="20" t="s">
        <v>69</v>
      </c>
      <c r="E53" s="20" t="s">
        <v>69</v>
      </c>
      <c r="F53" s="20" t="s">
        <v>69</v>
      </c>
      <c r="G53" s="20" t="s">
        <v>69</v>
      </c>
      <c r="H53" s="20" t="s">
        <v>69</v>
      </c>
      <c r="I53" s="1" t="s">
        <v>70</v>
      </c>
      <c r="J53" s="12" t="s">
        <v>10</v>
      </c>
      <c r="K53" s="113"/>
      <c r="L53" s="114"/>
      <c r="M53" s="114"/>
      <c r="N53" s="114"/>
      <c r="O53" s="114"/>
      <c r="P53" s="114"/>
      <c r="Q53" s="114"/>
      <c r="R53" s="114"/>
      <c r="S53" s="115"/>
    </row>
    <row r="54" spans="1:24" ht="19.05" thickTop="1">
      <c r="A54" s="8" t="s">
        <v>71</v>
      </c>
      <c r="E54" s="8">
        <f>SUM(E52)+E50</f>
        <v>0</v>
      </c>
      <c r="H54" s="8" t="e">
        <f>E54/C7</f>
        <v>#DIV/0!</v>
      </c>
      <c r="I54" s="1" t="s">
        <v>10</v>
      </c>
      <c r="L54" s="1" t="s">
        <v>10</v>
      </c>
      <c r="N54" s="1" t="s">
        <v>10</v>
      </c>
    </row>
    <row r="55" spans="1:24">
      <c r="A55" s="20" t="s">
        <v>69</v>
      </c>
      <c r="B55" s="20" t="s">
        <v>69</v>
      </c>
      <c r="C55" s="20" t="s">
        <v>69</v>
      </c>
      <c r="D55" s="20" t="s">
        <v>69</v>
      </c>
      <c r="E55" s="20" t="s">
        <v>69</v>
      </c>
      <c r="F55" s="20" t="s">
        <v>69</v>
      </c>
      <c r="G55" s="20" t="s">
        <v>69</v>
      </c>
      <c r="H55" s="20" t="s">
        <v>69</v>
      </c>
      <c r="I55" s="1" t="s">
        <v>70</v>
      </c>
      <c r="L55" s="12" t="s">
        <v>10</v>
      </c>
    </row>
    <row r="56" spans="1:24">
      <c r="A56" s="20" t="s">
        <v>26</v>
      </c>
      <c r="B56" s="20" t="s">
        <v>26</v>
      </c>
      <c r="C56" s="20" t="s">
        <v>26</v>
      </c>
      <c r="D56" s="20" t="s">
        <v>26</v>
      </c>
      <c r="E56" s="20" t="s">
        <v>26</v>
      </c>
      <c r="F56" s="20" t="s">
        <v>26</v>
      </c>
      <c r="G56" s="20" t="s">
        <v>26</v>
      </c>
      <c r="H56" s="20" t="s">
        <v>26</v>
      </c>
      <c r="I56" s="20" t="s">
        <v>26</v>
      </c>
      <c r="J56" s="20" t="s">
        <v>26</v>
      </c>
      <c r="K56" s="20" t="s">
        <v>26</v>
      </c>
      <c r="L56" s="20" t="s">
        <v>26</v>
      </c>
      <c r="M56" s="20" t="s">
        <v>26</v>
      </c>
      <c r="N56" s="20" t="s">
        <v>26</v>
      </c>
      <c r="O56" s="20" t="s">
        <v>26</v>
      </c>
      <c r="P56" s="20" t="s">
        <v>26</v>
      </c>
      <c r="Q56" s="6"/>
      <c r="V56" s="6"/>
      <c r="W56" s="6"/>
      <c r="X56" s="6"/>
    </row>
    <row r="57" spans="1:24" ht="21.1">
      <c r="G57" s="59"/>
      <c r="H57" s="59"/>
      <c r="I57" s="60"/>
      <c r="J57" s="54"/>
      <c r="Q57" s="6"/>
      <c r="V57" s="6"/>
      <c r="W57" s="6"/>
      <c r="X57" s="6"/>
    </row>
    <row r="58" spans="1:24" ht="23.1">
      <c r="A58" s="1" t="str">
        <f>A1</f>
        <v>PROJECT:</v>
      </c>
      <c r="C58" s="14">
        <f>C1</f>
        <v>0</v>
      </c>
      <c r="E58" s="56"/>
      <c r="F58" s="56"/>
      <c r="L58" s="53"/>
      <c r="M58" s="15"/>
      <c r="N58" s="15"/>
      <c r="P58" s="9"/>
      <c r="Q58" s="6"/>
      <c r="V58" s="6"/>
      <c r="W58" s="6"/>
      <c r="X58" s="6"/>
    </row>
    <row r="59" spans="1:24">
      <c r="A59" s="1" t="str">
        <f>A2</f>
        <v>PROGRAM</v>
      </c>
      <c r="C59" s="1" t="s">
        <v>115</v>
      </c>
      <c r="D59"/>
      <c r="E59" s="1" t="s">
        <v>6</v>
      </c>
      <c r="F59" s="15"/>
      <c r="G59" s="51"/>
      <c r="H59" s="51"/>
      <c r="I59" s="52"/>
      <c r="J59" s="52"/>
      <c r="K59" s="52"/>
      <c r="L59" s="72"/>
      <c r="M59" s="15"/>
      <c r="N59" s="15"/>
      <c r="P59" s="9"/>
      <c r="Q59" s="6"/>
      <c r="V59" s="6"/>
      <c r="W59" s="6"/>
      <c r="X59" s="6"/>
    </row>
    <row r="60" spans="1:24">
      <c r="A60" s="1" t="str">
        <f>A3</f>
        <v>SPONSOR/DEVELOPER:</v>
      </c>
      <c r="C60" s="1">
        <f>C3</f>
        <v>0</v>
      </c>
      <c r="E60" s="15"/>
      <c r="F60" s="15"/>
      <c r="G60" s="105"/>
      <c r="H60" s="105"/>
      <c r="I60" s="106"/>
      <c r="J60" s="15"/>
      <c r="K60" s="15"/>
      <c r="L60" s="73"/>
      <c r="M60" s="15"/>
      <c r="N60" s="15"/>
      <c r="P60" s="9"/>
      <c r="Q60" s="6"/>
      <c r="V60" s="6"/>
      <c r="W60" s="6"/>
      <c r="X60" s="6"/>
    </row>
    <row r="61" spans="1:24">
      <c r="A61" s="1" t="str">
        <f>A4</f>
        <v xml:space="preserve">CITY: </v>
      </c>
      <c r="C61" s="1">
        <f>C4</f>
        <v>0</v>
      </c>
      <c r="E61" s="15"/>
      <c r="F61" s="15"/>
      <c r="G61" s="103"/>
      <c r="H61" s="104"/>
      <c r="I61" s="8"/>
      <c r="J61" s="15"/>
      <c r="K61" s="15"/>
      <c r="L61" s="74"/>
      <c r="M61" s="15"/>
      <c r="N61" s="15"/>
      <c r="P61" s="9"/>
      <c r="Q61" s="6"/>
      <c r="V61" s="6"/>
      <c r="W61" s="6"/>
      <c r="X61" s="6"/>
    </row>
    <row r="62" spans="1:24">
      <c r="E62" s="15"/>
      <c r="F62" s="15"/>
      <c r="G62" s="15"/>
      <c r="H62" s="15"/>
      <c r="I62" s="15"/>
      <c r="J62" s="15"/>
      <c r="K62" s="15"/>
      <c r="L62" s="15"/>
      <c r="M62" s="15"/>
      <c r="N62" s="15"/>
      <c r="P62" s="9"/>
      <c r="Q62" s="6"/>
      <c r="V62" s="6"/>
      <c r="W62" s="6"/>
      <c r="X62" s="6"/>
    </row>
    <row r="63" spans="1:24">
      <c r="F63" s="55"/>
      <c r="G63" s="55"/>
      <c r="H63" s="55"/>
      <c r="I63" s="55"/>
      <c r="J63" s="55"/>
      <c r="K63" s="15"/>
      <c r="L63" s="15"/>
      <c r="M63" s="15"/>
      <c r="N63" s="15"/>
      <c r="P63" s="9"/>
      <c r="Q63" s="6"/>
      <c r="V63" s="6"/>
      <c r="W63" s="6"/>
      <c r="X63" s="6"/>
    </row>
    <row r="64" spans="1:24" ht="19.05" thickBot="1"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9"/>
      <c r="Q64" s="6"/>
      <c r="V64" s="6"/>
      <c r="W64" s="6"/>
      <c r="X64" s="6"/>
    </row>
    <row r="65" spans="1:24" ht="19.7" thickTop="1" thickBot="1">
      <c r="C65" s="16" t="s">
        <v>72</v>
      </c>
      <c r="E65" s="49" t="s">
        <v>99</v>
      </c>
      <c r="F65" s="49" t="s">
        <v>100</v>
      </c>
      <c r="G65" s="49" t="s">
        <v>101</v>
      </c>
      <c r="H65" s="49" t="s">
        <v>102</v>
      </c>
      <c r="I65" s="49" t="s">
        <v>103</v>
      </c>
      <c r="J65" s="49" t="s">
        <v>104</v>
      </c>
      <c r="K65" s="49" t="s">
        <v>105</v>
      </c>
      <c r="L65" s="49" t="s">
        <v>106</v>
      </c>
      <c r="M65" s="49" t="s">
        <v>107</v>
      </c>
      <c r="N65" s="49" t="s">
        <v>108</v>
      </c>
      <c r="O65" s="49" t="s">
        <v>109</v>
      </c>
      <c r="P65" s="49" t="s">
        <v>110</v>
      </c>
      <c r="Q65" s="50" t="s">
        <v>111</v>
      </c>
      <c r="R65" s="49" t="s">
        <v>112</v>
      </c>
      <c r="S65" s="49" t="s">
        <v>113</v>
      </c>
      <c r="V65" s="6"/>
      <c r="W65" s="6"/>
      <c r="X65" s="6"/>
    </row>
    <row r="66" spans="1:24" ht="19.7" thickTop="1" thickBot="1">
      <c r="A66" s="1" t="s">
        <v>73</v>
      </c>
      <c r="B66"/>
      <c r="C66" s="24">
        <f>SUM(E66*E68)+(F66*F68)+(G66*G68)+(H66*H68)+(I66*I68)+(J66*J68)+(K66*K68)+(L66*L68)+(M66*M68)+(N66*N68)+(O66*O68)+(P66*P68)+(Q66*Q68)+(R66*R68)+(S66*S68)</f>
        <v>0</v>
      </c>
      <c r="D66" s="23"/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9">
        <v>0</v>
      </c>
      <c r="R66" s="89">
        <v>0</v>
      </c>
      <c r="S66" s="89">
        <v>0</v>
      </c>
    </row>
    <row r="67" spans="1:24" ht="19.7" thickTop="1" thickBot="1">
      <c r="A67" s="1" t="s">
        <v>74</v>
      </c>
      <c r="B67"/>
      <c r="C67" s="23"/>
      <c r="D67" s="23"/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9">
        <v>0</v>
      </c>
      <c r="R67" s="89">
        <v>0</v>
      </c>
      <c r="S67" s="89">
        <v>0</v>
      </c>
    </row>
    <row r="68" spans="1:24" ht="19.7" thickTop="1" thickBot="1">
      <c r="A68" s="1" t="s">
        <v>75</v>
      </c>
      <c r="B68"/>
      <c r="C68" s="24">
        <f>SUM(E68:S68)</f>
        <v>0</v>
      </c>
      <c r="D68" s="23"/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90">
        <v>0</v>
      </c>
      <c r="R68" s="90">
        <v>0</v>
      </c>
      <c r="S68" s="90">
        <v>0</v>
      </c>
    </row>
    <row r="69" spans="1:24" ht="19.7" thickTop="1" thickBot="1">
      <c r="A69" s="1" t="s">
        <v>76</v>
      </c>
      <c r="B69"/>
      <c r="C69" s="8">
        <f>SUM((E69*E68)+(F69*F68)+(G69*G68)+(H69*H68)+(I69*I68)+(J69*J68)+(K69*K68)+(L69*L68)+(M69*M68)+(N69*N68)+(O69*O68)+(P69*P68)+(Q69*Q68)+(R69*R68)+(S69*S68))</f>
        <v>0</v>
      </c>
      <c r="E69" s="76">
        <v>0</v>
      </c>
      <c r="F69" s="76">
        <v>0</v>
      </c>
      <c r="G69" s="91">
        <v>0</v>
      </c>
      <c r="H69" s="91">
        <v>0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1">
        <v>0</v>
      </c>
    </row>
    <row r="70" spans="1:24" ht="19.7" thickTop="1" thickBot="1">
      <c r="A70" s="1" t="s">
        <v>77</v>
      </c>
      <c r="B70"/>
      <c r="E70" s="76">
        <f>(E69*(L59)/100*L60)</f>
        <v>0</v>
      </c>
      <c r="F70" s="76">
        <f>(F69*(L59)/100*L60)</f>
        <v>0</v>
      </c>
      <c r="G70" s="76">
        <f>(G69*(L59)/100*L60)</f>
        <v>0</v>
      </c>
      <c r="H70" s="76">
        <f>(H69*(L59)/100*L60)</f>
        <v>0</v>
      </c>
      <c r="I70" s="76">
        <f>(I69*(L59)/100*L60)</f>
        <v>0</v>
      </c>
      <c r="J70" s="76">
        <f>(J69*(L59)/100*L60)</f>
        <v>0</v>
      </c>
      <c r="K70" s="76">
        <f>(K69*(L59)/100*L60)</f>
        <v>0</v>
      </c>
      <c r="L70" s="76">
        <f>(L69*(L59)/100*L60)</f>
        <v>0</v>
      </c>
      <c r="M70" s="76">
        <f>(M69*(L59)/100*L60)</f>
        <v>0</v>
      </c>
      <c r="N70" s="76">
        <f>(N69*(L59)/100*L60)</f>
        <v>0</v>
      </c>
      <c r="O70" s="76">
        <f>(O69*(L59)/100*L60)</f>
        <v>0</v>
      </c>
      <c r="P70" s="76">
        <f>(P69*(L59)/100*L60)</f>
        <v>0</v>
      </c>
      <c r="Q70" s="91">
        <f>(Q69*(L59)/100*L60)</f>
        <v>0</v>
      </c>
      <c r="R70" s="91">
        <f>(R69*(L59)/100*L60)</f>
        <v>0</v>
      </c>
      <c r="S70" s="91">
        <f>(S69*(L59)/100*L60)</f>
        <v>0</v>
      </c>
    </row>
    <row r="71" spans="1:24" ht="19.7" thickTop="1" thickBot="1">
      <c r="A71" s="1" t="s">
        <v>78</v>
      </c>
      <c r="B71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91">
        <v>0</v>
      </c>
      <c r="R71" s="91">
        <v>0</v>
      </c>
      <c r="S71" s="91">
        <v>0</v>
      </c>
    </row>
    <row r="72" spans="1:24" ht="19.7" thickTop="1" thickBot="1">
      <c r="A72" s="1" t="s">
        <v>79</v>
      </c>
      <c r="B72"/>
      <c r="C72" s="8"/>
      <c r="E72" s="76">
        <f>E69*L61</f>
        <v>0</v>
      </c>
      <c r="F72" s="76">
        <f>F69*L61</f>
        <v>0</v>
      </c>
      <c r="G72" s="76">
        <f>G69*L61</f>
        <v>0</v>
      </c>
      <c r="H72" s="76">
        <f>H69*L61</f>
        <v>0</v>
      </c>
      <c r="I72" s="76">
        <f>I69*L61</f>
        <v>0</v>
      </c>
      <c r="J72" s="76">
        <f>J69*(L61)</f>
        <v>0</v>
      </c>
      <c r="K72" s="76">
        <f>K69*(L61)</f>
        <v>0</v>
      </c>
      <c r="L72" s="76">
        <f>L69*(L61)</f>
        <v>0</v>
      </c>
      <c r="M72" s="76">
        <f>M69*(L61)</f>
        <v>0</v>
      </c>
      <c r="N72" s="76">
        <f>N69*(L61)</f>
        <v>0</v>
      </c>
      <c r="O72" s="76">
        <f>O69*(L61)</f>
        <v>0</v>
      </c>
      <c r="P72" s="76">
        <f>P69*(L61)</f>
        <v>0</v>
      </c>
      <c r="Q72" s="76">
        <f>Q69*(L61)</f>
        <v>0</v>
      </c>
      <c r="R72" s="76">
        <f>R69*(L61)</f>
        <v>0</v>
      </c>
      <c r="S72" s="76">
        <f>S69*(L61)</f>
        <v>0</v>
      </c>
    </row>
    <row r="73" spans="1:24" ht="19.7" thickTop="1" thickBot="1">
      <c r="A73" s="1" t="s">
        <v>80</v>
      </c>
      <c r="B73" s="85">
        <v>6.5000000000000002E-2</v>
      </c>
      <c r="C73" s="8"/>
      <c r="E73" s="1">
        <f t="shared" ref="E73:Q73" si="1">PMT($B$73,30,-(+E69*0.95))+E70+E71+E72</f>
        <v>0</v>
      </c>
      <c r="F73" s="1">
        <f t="shared" si="1"/>
        <v>0</v>
      </c>
      <c r="G73" s="1">
        <f t="shared" si="1"/>
        <v>0</v>
      </c>
      <c r="H73" s="1">
        <f t="shared" si="1"/>
        <v>0</v>
      </c>
      <c r="I73" s="1">
        <f t="shared" si="1"/>
        <v>0</v>
      </c>
      <c r="J73" s="1">
        <f t="shared" si="1"/>
        <v>0</v>
      </c>
      <c r="K73" s="1">
        <f t="shared" si="1"/>
        <v>0</v>
      </c>
      <c r="L73" s="1">
        <f t="shared" si="1"/>
        <v>0</v>
      </c>
      <c r="M73" s="1">
        <f t="shared" si="1"/>
        <v>0</v>
      </c>
      <c r="N73" s="1">
        <f t="shared" si="1"/>
        <v>0</v>
      </c>
      <c r="O73" s="1">
        <f t="shared" si="1"/>
        <v>0</v>
      </c>
      <c r="P73" s="1">
        <f t="shared" si="1"/>
        <v>0</v>
      </c>
      <c r="Q73" s="1">
        <f t="shared" si="1"/>
        <v>0</v>
      </c>
      <c r="R73" s="1">
        <f>PMT($B$73,30,-(+R69*0.95))+R70+R71+R72</f>
        <v>0</v>
      </c>
      <c r="S73" s="1">
        <f>PMT($B$73,30,-(+S69*0.95))+S70+S71+S72</f>
        <v>0</v>
      </c>
    </row>
    <row r="74" spans="1:24" ht="19.05" thickTop="1">
      <c r="A74" s="1" t="s">
        <v>81</v>
      </c>
      <c r="B74"/>
      <c r="C74" s="8"/>
      <c r="E74" s="1">
        <f t="shared" ref="E74:P74" si="2">IF(E66=0.5,0.7,IF(E66=1,0.75,IF(E66=2,0.9,IF(E66=3,1.04,IF(E66=4,1.16,IF(E66=5,1.28,0))))))*$AA$2</f>
        <v>0</v>
      </c>
      <c r="F74" s="1">
        <f t="shared" si="2"/>
        <v>0</v>
      </c>
      <c r="G74" s="1">
        <f t="shared" si="2"/>
        <v>0</v>
      </c>
      <c r="H74" s="1">
        <f t="shared" si="2"/>
        <v>0</v>
      </c>
      <c r="I74" s="1">
        <f t="shared" si="2"/>
        <v>0</v>
      </c>
      <c r="J74" s="1">
        <f t="shared" si="2"/>
        <v>0</v>
      </c>
      <c r="K74" s="1">
        <f t="shared" si="2"/>
        <v>0</v>
      </c>
      <c r="L74" s="1">
        <f t="shared" si="2"/>
        <v>0</v>
      </c>
      <c r="M74" s="1">
        <f t="shared" si="2"/>
        <v>0</v>
      </c>
      <c r="N74" s="1">
        <f t="shared" si="2"/>
        <v>0</v>
      </c>
      <c r="O74" s="1">
        <f t="shared" si="2"/>
        <v>0</v>
      </c>
      <c r="P74" s="1">
        <f t="shared" si="2"/>
        <v>0</v>
      </c>
      <c r="Q74" s="1">
        <f>IF(Q66=0.5,0.7,IF(Q66=1,0.75,IF(Q66=2,0.9,IF(Q66=3,1.04,IF(Q66=4,1.16,IF(Q66=5,1.28,0))))))*$AA$2</f>
        <v>0</v>
      </c>
      <c r="R74" s="1">
        <f>IF(R66=0.5,0.7,IF(R66=1,0.75,IF(R66=2,0.9,IF(R66=3,1.04,IF(R66=4,1.16,IF(R66=5,1.28,0))))))*$AA$2</f>
        <v>0</v>
      </c>
      <c r="S74" s="1">
        <f>IF(S66=0.5,0.7,IF(S66=1,0.75,IF(S66=2,0.9,IF(S66=3,1.04,IF(S66=4,1.16,IF(S66=5,1.28,0))))))*$AA$2</f>
        <v>0</v>
      </c>
    </row>
    <row r="75" spans="1:24">
      <c r="A75" s="1" t="s">
        <v>82</v>
      </c>
      <c r="B75"/>
      <c r="C75" s="37" t="e">
        <f>((E75*E68)+(F75*F68)+(G75*G68)+(H75*H68)+(I75*I68)+(J75*J68)+(K75*K68)+(L75*L68)+(M75*M68)+(N75*N68)+(O75*O68)+(P75*P68)+(Q75*P68)+(R75*R68)+(S75*S68))/C68</f>
        <v>#DIV/0!</v>
      </c>
      <c r="E75" s="10">
        <f t="shared" ref="E75:Q75" si="3">IF(E68=0,0,+E73/0.28/E74)</f>
        <v>0</v>
      </c>
      <c r="F75" s="10">
        <f t="shared" si="3"/>
        <v>0</v>
      </c>
      <c r="G75" s="10">
        <f t="shared" si="3"/>
        <v>0</v>
      </c>
      <c r="H75" s="10">
        <f t="shared" si="3"/>
        <v>0</v>
      </c>
      <c r="I75" s="10">
        <f t="shared" si="3"/>
        <v>0</v>
      </c>
      <c r="J75" s="10">
        <f t="shared" si="3"/>
        <v>0</v>
      </c>
      <c r="K75" s="10">
        <f t="shared" si="3"/>
        <v>0</v>
      </c>
      <c r="L75" s="10">
        <f t="shared" si="3"/>
        <v>0</v>
      </c>
      <c r="M75" s="10">
        <f t="shared" si="3"/>
        <v>0</v>
      </c>
      <c r="N75" s="10">
        <f t="shared" si="3"/>
        <v>0</v>
      </c>
      <c r="O75" s="10">
        <f t="shared" si="3"/>
        <v>0</v>
      </c>
      <c r="P75" s="10">
        <f t="shared" si="3"/>
        <v>0</v>
      </c>
      <c r="Q75" s="10">
        <f t="shared" si="3"/>
        <v>0</v>
      </c>
      <c r="R75" s="10">
        <f>IF(R68=0,0,+R73/0.28/R74)</f>
        <v>0</v>
      </c>
      <c r="S75" s="10">
        <f>IF(S68=0,0,+S73/0.28/S74)</f>
        <v>0</v>
      </c>
    </row>
    <row r="76" spans="1:24">
      <c r="B76"/>
    </row>
    <row r="77" spans="1:24">
      <c r="B77"/>
    </row>
    <row r="78" spans="1:24">
      <c r="A78" s="3"/>
      <c r="B78" s="11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R78" s="1"/>
      <c r="S78" s="1"/>
      <c r="T78" s="1"/>
      <c r="U78" s="1"/>
    </row>
    <row r="79" spans="1:24" ht="19.05" thickBot="1">
      <c r="A79" s="8" t="s">
        <v>98</v>
      </c>
      <c r="B79" s="48"/>
      <c r="D79" s="13"/>
      <c r="F79" s="12"/>
      <c r="R79" s="1"/>
      <c r="S79" s="1"/>
      <c r="T79" s="1"/>
      <c r="U79" s="1"/>
    </row>
    <row r="80" spans="1:24" ht="19.05" thickTop="1">
      <c r="A80" s="107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9"/>
      <c r="R80" s="1"/>
      <c r="S80" s="1"/>
      <c r="T80" s="1"/>
      <c r="U80" s="1"/>
    </row>
    <row r="81" spans="1:24">
      <c r="A81" s="110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2"/>
      <c r="R81" s="1"/>
      <c r="S81" s="1"/>
      <c r="T81" s="1"/>
      <c r="U81" s="1"/>
    </row>
    <row r="82" spans="1:24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"/>
      <c r="S82" s="1"/>
      <c r="T82" s="1"/>
      <c r="U82" s="1"/>
    </row>
    <row r="83" spans="1:24">
      <c r="A83" s="110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2"/>
      <c r="R83" s="1"/>
      <c r="S83" s="1"/>
      <c r="T83" s="1"/>
      <c r="U83" s="1"/>
    </row>
    <row r="84" spans="1:24">
      <c r="A84" s="110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  <c r="R84" s="1"/>
      <c r="S84" s="1"/>
      <c r="T84" s="1"/>
      <c r="U84" s="1"/>
    </row>
    <row r="85" spans="1:24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2"/>
      <c r="R85" s="1"/>
      <c r="S85" s="1"/>
      <c r="T85" s="1"/>
      <c r="U85" s="1"/>
    </row>
    <row r="86" spans="1:24" ht="19.05" thickBot="1">
      <c r="A86" s="113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5"/>
      <c r="R86" s="1"/>
      <c r="S86" s="1"/>
      <c r="T86" s="1"/>
      <c r="U86" s="1"/>
    </row>
    <row r="87" spans="1:24" ht="19.05" thickTop="1">
      <c r="F87" s="12"/>
      <c r="L87"/>
      <c r="M87"/>
      <c r="N87" s="27"/>
      <c r="O87"/>
      <c r="R87" s="1"/>
      <c r="S87" s="1"/>
      <c r="T87" s="1"/>
      <c r="U87" s="1"/>
    </row>
    <row r="88" spans="1:24">
      <c r="F88" s="12"/>
      <c r="L88" s="19"/>
      <c r="M88"/>
      <c r="N88" s="27"/>
      <c r="O88" s="19"/>
      <c r="R88" s="1"/>
      <c r="S88" s="1"/>
      <c r="T88" s="1"/>
      <c r="U88" s="1"/>
    </row>
    <row r="89" spans="1:24">
      <c r="F89" s="12"/>
      <c r="R89" s="1"/>
      <c r="S89" s="1"/>
      <c r="T89" s="1"/>
      <c r="U89" s="1"/>
    </row>
    <row r="90" spans="1:24">
      <c r="F90" s="12"/>
      <c r="R90" s="1"/>
      <c r="S90" s="1"/>
      <c r="T90" s="1"/>
      <c r="U90" s="1"/>
    </row>
    <row r="91" spans="1:24">
      <c r="F91" s="12"/>
      <c r="R91" s="1"/>
      <c r="S91" s="1"/>
      <c r="T91" s="1"/>
      <c r="U91" s="1"/>
    </row>
    <row r="92" spans="1:24">
      <c r="L92" s="19"/>
      <c r="M92"/>
      <c r="N92"/>
      <c r="R92" s="1"/>
      <c r="S92" s="1"/>
      <c r="T92" s="1"/>
      <c r="U92" s="1"/>
    </row>
    <row r="93" spans="1:24">
      <c r="L93"/>
      <c r="M93" s="19"/>
      <c r="N93"/>
      <c r="O93"/>
      <c r="R93" s="1"/>
      <c r="S93" s="1"/>
      <c r="T93" s="1"/>
      <c r="U93" s="1"/>
    </row>
    <row r="94" spans="1:24">
      <c r="L94" s="19"/>
      <c r="Q94" s="19"/>
      <c r="R94" s="1"/>
      <c r="S94" s="1"/>
      <c r="T94" s="1"/>
      <c r="U94" s="1"/>
      <c r="V94" s="8"/>
      <c r="W94"/>
      <c r="X94"/>
    </row>
    <row r="95" spans="1:24">
      <c r="L95" s="19"/>
      <c r="M95" s="25"/>
      <c r="N95" s="26"/>
      <c r="O95" s="25"/>
      <c r="Q95"/>
      <c r="R95" s="1"/>
      <c r="S95" s="1"/>
      <c r="T95" s="1"/>
      <c r="U95" s="1"/>
      <c r="V95"/>
      <c r="W95" s="27"/>
      <c r="X95"/>
    </row>
    <row r="96" spans="1:24">
      <c r="L96" s="28"/>
      <c r="M96" s="29"/>
      <c r="N96" s="30"/>
      <c r="O96" s="31"/>
      <c r="Q96"/>
      <c r="R96" s="1"/>
      <c r="S96" s="1"/>
      <c r="T96" s="1"/>
      <c r="U96" s="1"/>
      <c r="V96"/>
      <c r="W96" s="27"/>
      <c r="X96" s="32"/>
    </row>
    <row r="97" spans="1:24">
      <c r="L97"/>
      <c r="M97" s="33"/>
      <c r="N97" s="30"/>
      <c r="O97" s="30"/>
      <c r="Q97"/>
      <c r="R97" s="1"/>
      <c r="S97" s="1"/>
      <c r="T97" s="1"/>
      <c r="U97" s="1"/>
      <c r="V97"/>
      <c r="W97" s="27"/>
      <c r="X97" s="32"/>
    </row>
    <row r="98" spans="1:24">
      <c r="L98"/>
      <c r="M98" s="34"/>
      <c r="N98" s="35"/>
      <c r="O98" s="35"/>
      <c r="Q98"/>
      <c r="R98" s="1"/>
      <c r="S98" s="1"/>
      <c r="T98" s="1"/>
      <c r="U98" s="1"/>
      <c r="V98"/>
      <c r="W98" s="27"/>
      <c r="X98"/>
    </row>
    <row r="99" spans="1:24">
      <c r="H99" s="17"/>
      <c r="L99"/>
      <c r="M99" s="34"/>
      <c r="N99" s="36"/>
      <c r="O99" s="36"/>
      <c r="Q99"/>
      <c r="R99" s="1"/>
      <c r="S99" s="1"/>
      <c r="T99" s="1"/>
      <c r="U99" s="1"/>
      <c r="V99"/>
      <c r="W99" s="27"/>
      <c r="X99"/>
    </row>
    <row r="100" spans="1:24">
      <c r="F100" s="12"/>
      <c r="L100"/>
      <c r="M100" s="34"/>
      <c r="N100" s="36"/>
      <c r="O100" s="36"/>
      <c r="Q100"/>
      <c r="R100" s="1"/>
      <c r="S100" s="1"/>
      <c r="T100" s="1"/>
      <c r="U100" s="1"/>
      <c r="V100"/>
      <c r="W100" s="27"/>
      <c r="X100"/>
    </row>
    <row r="101" spans="1:24">
      <c r="E101" s="1" t="s">
        <v>10</v>
      </c>
      <c r="F101" s="12"/>
      <c r="L101" s="19"/>
      <c r="M101" s="31"/>
      <c r="N101" s="36"/>
      <c r="O101" s="36"/>
      <c r="Q101" s="19"/>
      <c r="R101" s="1"/>
      <c r="S101" s="1"/>
      <c r="T101" s="1"/>
      <c r="U101" s="1"/>
      <c r="V101"/>
      <c r="W101" s="27"/>
      <c r="X101" s="19"/>
    </row>
    <row r="102" spans="1:24">
      <c r="A102"/>
      <c r="B102"/>
      <c r="C102"/>
      <c r="D102"/>
      <c r="F102" s="12"/>
      <c r="L102"/>
      <c r="M102"/>
      <c r="N102" s="27"/>
      <c r="O102" s="32"/>
      <c r="R102" s="1"/>
      <c r="S102" s="1"/>
      <c r="T102" s="1"/>
      <c r="U102" s="1"/>
    </row>
    <row r="103" spans="1:24">
      <c r="A103"/>
      <c r="B103"/>
      <c r="C103"/>
      <c r="D103"/>
      <c r="F103" s="12"/>
      <c r="L103"/>
      <c r="M103"/>
      <c r="N103" s="27"/>
      <c r="O103"/>
      <c r="R103" s="1"/>
      <c r="S103" s="1"/>
      <c r="T103" s="1"/>
      <c r="U103" s="1"/>
    </row>
    <row r="104" spans="1:24">
      <c r="A104"/>
      <c r="B104"/>
      <c r="C104"/>
      <c r="D104"/>
      <c r="F104" s="12"/>
      <c r="L104"/>
      <c r="M104"/>
      <c r="N104" s="27"/>
      <c r="O104" s="32"/>
      <c r="R104" s="1"/>
      <c r="S104" s="1"/>
      <c r="T104" s="1"/>
      <c r="U104" s="1"/>
    </row>
    <row r="105" spans="1:24">
      <c r="A105"/>
      <c r="B105"/>
      <c r="C105"/>
      <c r="D105"/>
      <c r="F105" s="12"/>
      <c r="L105"/>
      <c r="M105"/>
      <c r="N105" s="27"/>
      <c r="O105" s="32"/>
      <c r="R105" s="1"/>
      <c r="S105" s="1"/>
      <c r="T105" s="1"/>
      <c r="U105" s="1"/>
    </row>
    <row r="106" spans="1:24">
      <c r="A106"/>
      <c r="B106"/>
      <c r="C106"/>
      <c r="D106"/>
      <c r="F106" s="12"/>
      <c r="L106"/>
      <c r="M106" s="8"/>
      <c r="N106"/>
      <c r="O106" s="32"/>
      <c r="R106" s="1"/>
      <c r="S106" s="1"/>
      <c r="T106" s="1"/>
      <c r="U106" s="1"/>
    </row>
    <row r="107" spans="1:24">
      <c r="A107"/>
      <c r="B107"/>
      <c r="C107"/>
      <c r="D107"/>
      <c r="F107" s="12"/>
      <c r="L107" s="19"/>
      <c r="M107"/>
      <c r="N107" s="27"/>
      <c r="O107"/>
      <c r="R107" s="1"/>
      <c r="S107" s="1"/>
      <c r="T107" s="1"/>
      <c r="U107" s="1"/>
    </row>
    <row r="108" spans="1:24">
      <c r="A108"/>
      <c r="B108"/>
      <c r="C108"/>
      <c r="D108"/>
      <c r="F108" s="12"/>
      <c r="R108" s="1"/>
      <c r="S108" s="1"/>
      <c r="T108" s="1"/>
      <c r="U108" s="1"/>
    </row>
    <row r="109" spans="1:24">
      <c r="A109"/>
      <c r="B109"/>
      <c r="C109"/>
      <c r="D109"/>
      <c r="E109" s="18"/>
      <c r="F109" s="12"/>
      <c r="R109" s="1"/>
      <c r="S109" s="1"/>
      <c r="T109" s="1"/>
      <c r="U109" s="1"/>
    </row>
    <row r="110" spans="1:24">
      <c r="C110" s="17"/>
      <c r="E110" s="18"/>
      <c r="F110" s="12"/>
      <c r="R110" s="1"/>
      <c r="S110" s="1"/>
      <c r="T110" s="1"/>
      <c r="U110" s="1"/>
    </row>
    <row r="111" spans="1:24">
      <c r="C111" s="17"/>
      <c r="E111" s="18"/>
      <c r="F111" s="12"/>
      <c r="R111" s="1"/>
      <c r="S111" s="1"/>
      <c r="T111" s="1"/>
      <c r="U111" s="1"/>
    </row>
    <row r="112" spans="1:24">
      <c r="C112" s="17"/>
      <c r="E112" s="18"/>
      <c r="F112" s="12"/>
      <c r="R112" s="1"/>
      <c r="S112" s="1"/>
      <c r="T112" s="1"/>
      <c r="U112" s="1"/>
    </row>
    <row r="113" spans="1:256">
      <c r="C113" s="17"/>
      <c r="E113" s="18"/>
      <c r="F113" s="12"/>
      <c r="R113" s="1"/>
      <c r="S113" s="1"/>
      <c r="T113" s="1"/>
      <c r="U113" s="1"/>
    </row>
    <row r="114" spans="1:256">
      <c r="C114" s="17"/>
      <c r="E114" s="18"/>
      <c r="F114" s="12"/>
      <c r="R114" s="1"/>
      <c r="S114" s="1"/>
      <c r="T114" s="1"/>
      <c r="U114" s="1"/>
    </row>
    <row r="115" spans="1:256">
      <c r="C115" s="17"/>
      <c r="E115" s="18"/>
      <c r="F115" s="12"/>
      <c r="R115" s="1"/>
      <c r="S115" s="1"/>
      <c r="T115" s="1"/>
      <c r="U115" s="1"/>
    </row>
    <row r="116" spans="1:256">
      <c r="C116" s="17"/>
      <c r="E116" s="18">
        <v>33816</v>
      </c>
      <c r="F116" s="12">
        <v>33816</v>
      </c>
      <c r="G116" s="1">
        <v>33816</v>
      </c>
      <c r="H116" s="1">
        <v>33816</v>
      </c>
      <c r="I116" s="1">
        <v>33816</v>
      </c>
      <c r="J116" s="1">
        <v>33816</v>
      </c>
      <c r="K116" s="1">
        <v>33816</v>
      </c>
      <c r="L116" s="1">
        <v>33816</v>
      </c>
      <c r="M116" s="1">
        <v>33816</v>
      </c>
      <c r="N116" s="1">
        <v>33816</v>
      </c>
      <c r="O116" s="1">
        <v>33816</v>
      </c>
      <c r="P116" s="1">
        <v>33816</v>
      </c>
      <c r="R116" s="1"/>
      <c r="S116" s="1"/>
      <c r="T116" s="1"/>
      <c r="U116" s="1"/>
    </row>
    <row r="117" spans="1:256">
      <c r="C117" s="17"/>
      <c r="E117" s="18">
        <v>41120</v>
      </c>
      <c r="F117" s="12">
        <v>41120</v>
      </c>
      <c r="G117" s="1">
        <v>41120</v>
      </c>
      <c r="H117" s="1">
        <v>41120</v>
      </c>
      <c r="I117" s="1">
        <v>41120</v>
      </c>
      <c r="J117" s="1">
        <v>41120</v>
      </c>
      <c r="K117" s="1">
        <v>41120</v>
      </c>
      <c r="L117" s="1">
        <v>41120</v>
      </c>
      <c r="M117" s="1">
        <v>41120</v>
      </c>
      <c r="N117" s="1">
        <v>41120</v>
      </c>
      <c r="O117" s="1">
        <v>41120</v>
      </c>
      <c r="P117" s="1">
        <v>41120</v>
      </c>
      <c r="R117" s="1"/>
      <c r="S117" s="1"/>
      <c r="T117" s="1"/>
      <c r="U117" s="1"/>
    </row>
    <row r="118" spans="1:256">
      <c r="C118" s="17"/>
      <c r="E118" s="18">
        <v>53195</v>
      </c>
      <c r="F118" s="12">
        <v>53195</v>
      </c>
      <c r="G118" s="1">
        <v>53195</v>
      </c>
      <c r="H118" s="1">
        <v>53195</v>
      </c>
      <c r="I118" s="1">
        <v>53195</v>
      </c>
      <c r="J118" s="1">
        <v>53195</v>
      </c>
      <c r="K118" s="1">
        <v>53195</v>
      </c>
      <c r="L118" s="1">
        <v>53195</v>
      </c>
      <c r="M118" s="1">
        <v>53195</v>
      </c>
      <c r="N118" s="1">
        <v>53195</v>
      </c>
      <c r="O118" s="1">
        <v>53195</v>
      </c>
      <c r="P118" s="1">
        <v>53195</v>
      </c>
      <c r="R118" s="1"/>
      <c r="S118" s="1"/>
      <c r="T118" s="1"/>
      <c r="U118" s="1"/>
    </row>
    <row r="119" spans="1:256">
      <c r="C119" s="17"/>
      <c r="E119" s="18">
        <v>58392</v>
      </c>
      <c r="F119" s="12">
        <v>58392</v>
      </c>
      <c r="G119" s="1">
        <v>58392</v>
      </c>
      <c r="H119" s="1">
        <v>58392</v>
      </c>
      <c r="I119" s="1">
        <v>58392</v>
      </c>
      <c r="J119" s="1">
        <v>58392</v>
      </c>
      <c r="K119" s="1">
        <v>58392</v>
      </c>
      <c r="L119" s="1">
        <v>58392</v>
      </c>
      <c r="M119" s="1">
        <v>58392</v>
      </c>
      <c r="N119" s="1">
        <v>58392</v>
      </c>
      <c r="O119" s="1">
        <v>58392</v>
      </c>
      <c r="P119" s="1">
        <v>58392</v>
      </c>
      <c r="R119" s="1"/>
      <c r="S119" s="1"/>
      <c r="T119" s="1"/>
      <c r="U119" s="1"/>
    </row>
    <row r="120" spans="1:256">
      <c r="C120" s="17"/>
      <c r="E120" s="18">
        <f t="shared" ref="E120:P120" si="4">IF(E66=1,+E116,IF(E66=2,+E117,IF(E66=3,+E118,IF(E66=4,+E119,0))))</f>
        <v>0</v>
      </c>
      <c r="F120" s="12">
        <f t="shared" si="4"/>
        <v>0</v>
      </c>
      <c r="G120" s="1">
        <f t="shared" si="4"/>
        <v>0</v>
      </c>
      <c r="H120" s="1">
        <f t="shared" si="4"/>
        <v>0</v>
      </c>
      <c r="I120" s="1">
        <f t="shared" si="4"/>
        <v>0</v>
      </c>
      <c r="J120" s="1">
        <f t="shared" si="4"/>
        <v>0</v>
      </c>
      <c r="K120" s="1">
        <f t="shared" si="4"/>
        <v>0</v>
      </c>
      <c r="L120" s="1">
        <f t="shared" si="4"/>
        <v>0</v>
      </c>
      <c r="M120" s="1">
        <f t="shared" si="4"/>
        <v>0</v>
      </c>
      <c r="N120" s="1">
        <f t="shared" si="4"/>
        <v>0</v>
      </c>
      <c r="O120" s="1">
        <f t="shared" si="4"/>
        <v>0</v>
      </c>
      <c r="P120" s="1">
        <f t="shared" si="4"/>
        <v>0</v>
      </c>
      <c r="R120" s="1"/>
      <c r="S120" s="1"/>
      <c r="T120" s="1"/>
      <c r="U120" s="1"/>
    </row>
    <row r="121" spans="1:256">
      <c r="C121" s="17"/>
      <c r="E121" s="18"/>
      <c r="F121" s="12"/>
      <c r="R121" s="1"/>
      <c r="S121" s="1"/>
      <c r="T121" s="1"/>
      <c r="U121" s="1"/>
    </row>
    <row r="122" spans="1:256">
      <c r="C122" s="17"/>
      <c r="E122" s="18" t="s">
        <v>10</v>
      </c>
      <c r="F122" s="12" t="s">
        <v>10</v>
      </c>
      <c r="G122" s="1" t="s">
        <v>10</v>
      </c>
      <c r="H122" s="1" t="s">
        <v>10</v>
      </c>
      <c r="I122" s="1" t="s">
        <v>10</v>
      </c>
      <c r="J122" s="1" t="s">
        <v>10</v>
      </c>
      <c r="K122" s="1" t="s">
        <v>10</v>
      </c>
      <c r="L122" s="1" t="s">
        <v>10</v>
      </c>
      <c r="M122" s="1" t="s">
        <v>10</v>
      </c>
      <c r="N122" s="1" t="s">
        <v>10</v>
      </c>
      <c r="O122" s="1" t="s">
        <v>10</v>
      </c>
      <c r="P122" s="1" t="s">
        <v>10</v>
      </c>
      <c r="R122" s="1"/>
      <c r="S122" s="1"/>
      <c r="T122" s="1"/>
      <c r="U122" s="1"/>
    </row>
    <row r="123" spans="1:256">
      <c r="A123"/>
      <c r="B123"/>
      <c r="C123"/>
      <c r="D123" t="s">
        <v>94</v>
      </c>
      <c r="E123" s="19">
        <f t="shared" ref="E123:K123" si="5">IF(E66=1,+E126,IF(E66=2,+E129,IF(E66=3,+E132,IF(E66=4,+E135,0))))</f>
        <v>0</v>
      </c>
      <c r="F123" s="19">
        <f t="shared" si="5"/>
        <v>0</v>
      </c>
      <c r="G123" s="19">
        <f t="shared" si="5"/>
        <v>0</v>
      </c>
      <c r="H123" s="19">
        <f t="shared" si="5"/>
        <v>0</v>
      </c>
      <c r="I123" s="19">
        <f t="shared" si="5"/>
        <v>0</v>
      </c>
      <c r="J123" s="19">
        <f t="shared" si="5"/>
        <v>0</v>
      </c>
      <c r="K123" s="19">
        <f t="shared" si="5"/>
        <v>0</v>
      </c>
      <c r="L123" s="19">
        <f>IF(L66=1,+L126,IF(L66=2,+L129,IF(L66=3,139,IF(L66=4,142,0))))</f>
        <v>0</v>
      </c>
      <c r="M123" s="19">
        <f>IF(M66=1,+M126,IF(M66=2,+M129,IF(M66=3,+M132,IF(M66=4,+M135,0))))</f>
        <v>0</v>
      </c>
      <c r="N123" s="19">
        <f>IF(N66=1,+N126,IF(N66=2,+N129,IF(N66=3,+N132,IF(N66=4,+N135,0))))</f>
        <v>0</v>
      </c>
      <c r="O123" s="19">
        <f>IF(O66=1,+O126,IF(O66=2,+O129,IF(O66=3,+O132,IF(O66=4,+O135,0))))</f>
        <v>0</v>
      </c>
      <c r="P123" s="19">
        <f>IF(P66=1,+P126,IF(P66=2,+P129,IF(P66=3,+P132,IF(P66=4,+P135,0))))</f>
        <v>0</v>
      </c>
      <c r="Q123"/>
      <c r="R123" s="1"/>
      <c r="S123" s="1"/>
      <c r="T123" s="1"/>
      <c r="U123" s="1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>
      <c r="A124"/>
      <c r="B124"/>
      <c r="C124"/>
      <c r="D124" s="22">
        <v>1</v>
      </c>
      <c r="E124">
        <f t="shared" ref="E124:P124" si="6">IF(E69&lt;50000,25000,(75000-E69))</f>
        <v>25000</v>
      </c>
      <c r="F124">
        <f t="shared" si="6"/>
        <v>25000</v>
      </c>
      <c r="G124">
        <f t="shared" si="6"/>
        <v>25000</v>
      </c>
      <c r="H124">
        <f t="shared" si="6"/>
        <v>25000</v>
      </c>
      <c r="I124">
        <f t="shared" si="6"/>
        <v>25000</v>
      </c>
      <c r="J124">
        <f t="shared" si="6"/>
        <v>25000</v>
      </c>
      <c r="K124">
        <f t="shared" si="6"/>
        <v>25000</v>
      </c>
      <c r="L124">
        <f t="shared" si="6"/>
        <v>25000</v>
      </c>
      <c r="M124">
        <f t="shared" si="6"/>
        <v>25000</v>
      </c>
      <c r="N124">
        <f t="shared" si="6"/>
        <v>25000</v>
      </c>
      <c r="O124">
        <f t="shared" si="6"/>
        <v>25000</v>
      </c>
      <c r="P124">
        <f t="shared" si="6"/>
        <v>25000</v>
      </c>
      <c r="Q124"/>
      <c r="R124" s="1"/>
      <c r="S124" s="1"/>
      <c r="T124" s="1"/>
      <c r="U124" s="1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>
      <c r="A125"/>
      <c r="B125"/>
      <c r="C125"/>
      <c r="D125" s="22"/>
      <c r="E125">
        <f t="shared" ref="E125:P125" si="7">IF(E69&lt;50000,30000,(80000-E69))</f>
        <v>30000</v>
      </c>
      <c r="F125">
        <f t="shared" si="7"/>
        <v>30000</v>
      </c>
      <c r="G125">
        <f t="shared" si="7"/>
        <v>30000</v>
      </c>
      <c r="H125">
        <f t="shared" si="7"/>
        <v>30000</v>
      </c>
      <c r="I125">
        <f t="shared" si="7"/>
        <v>30000</v>
      </c>
      <c r="J125">
        <f t="shared" si="7"/>
        <v>30000</v>
      </c>
      <c r="K125">
        <f t="shared" si="7"/>
        <v>30000</v>
      </c>
      <c r="L125">
        <f t="shared" si="7"/>
        <v>30000</v>
      </c>
      <c r="M125">
        <f t="shared" si="7"/>
        <v>30000</v>
      </c>
      <c r="N125">
        <f t="shared" si="7"/>
        <v>30000</v>
      </c>
      <c r="O125">
        <f t="shared" si="7"/>
        <v>30000</v>
      </c>
      <c r="P125">
        <f t="shared" si="7"/>
        <v>30000</v>
      </c>
      <c r="Q125"/>
      <c r="R125" s="1"/>
      <c r="S125" s="1"/>
      <c r="T125" s="1"/>
      <c r="U125" s="1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>
      <c r="A126"/>
      <c r="B126"/>
      <c r="C126"/>
      <c r="D126" s="22"/>
      <c r="E126">
        <f t="shared" ref="E126:P126" si="8">IF($I$3=1,+E125,+E124)</f>
        <v>30000</v>
      </c>
      <c r="F126">
        <f t="shared" si="8"/>
        <v>30000</v>
      </c>
      <c r="G126">
        <f t="shared" si="8"/>
        <v>30000</v>
      </c>
      <c r="H126">
        <f t="shared" si="8"/>
        <v>30000</v>
      </c>
      <c r="I126">
        <f t="shared" si="8"/>
        <v>30000</v>
      </c>
      <c r="J126">
        <f t="shared" si="8"/>
        <v>30000</v>
      </c>
      <c r="K126">
        <f t="shared" si="8"/>
        <v>30000</v>
      </c>
      <c r="L126">
        <f t="shared" si="8"/>
        <v>30000</v>
      </c>
      <c r="M126">
        <f t="shared" si="8"/>
        <v>30000</v>
      </c>
      <c r="N126">
        <f t="shared" si="8"/>
        <v>30000</v>
      </c>
      <c r="O126">
        <f t="shared" si="8"/>
        <v>30000</v>
      </c>
      <c r="P126">
        <f t="shared" si="8"/>
        <v>30000</v>
      </c>
      <c r="Q126"/>
      <c r="R126" s="1"/>
      <c r="S126" s="1"/>
      <c r="T126" s="1"/>
      <c r="U126" s="1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>
      <c r="A127"/>
      <c r="B127"/>
      <c r="C127"/>
      <c r="D127" s="22">
        <v>2</v>
      </c>
      <c r="E127">
        <f t="shared" ref="E127:P127" si="9">IF(E69&lt;50000,40000,(90000-E69))</f>
        <v>40000</v>
      </c>
      <c r="F127">
        <f t="shared" si="9"/>
        <v>40000</v>
      </c>
      <c r="G127">
        <f t="shared" si="9"/>
        <v>40000</v>
      </c>
      <c r="H127">
        <f t="shared" si="9"/>
        <v>40000</v>
      </c>
      <c r="I127">
        <f t="shared" si="9"/>
        <v>40000</v>
      </c>
      <c r="J127">
        <f t="shared" si="9"/>
        <v>40000</v>
      </c>
      <c r="K127">
        <f t="shared" si="9"/>
        <v>40000</v>
      </c>
      <c r="L127">
        <f t="shared" si="9"/>
        <v>40000</v>
      </c>
      <c r="M127">
        <f t="shared" si="9"/>
        <v>40000</v>
      </c>
      <c r="N127">
        <f t="shared" si="9"/>
        <v>40000</v>
      </c>
      <c r="O127">
        <f t="shared" si="9"/>
        <v>40000</v>
      </c>
      <c r="P127">
        <f t="shared" si="9"/>
        <v>40000</v>
      </c>
      <c r="Q127"/>
      <c r="R127" s="1"/>
      <c r="S127" s="1"/>
      <c r="T127" s="1"/>
      <c r="U127" s="1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>
      <c r="A128"/>
      <c r="B128"/>
      <c r="C128"/>
      <c r="D128" s="22"/>
      <c r="E128">
        <f t="shared" ref="E128:P128" si="10">IF(E69&lt;50000,50000,(100000-E69))</f>
        <v>50000</v>
      </c>
      <c r="F128">
        <f t="shared" si="10"/>
        <v>50000</v>
      </c>
      <c r="G128">
        <f t="shared" si="10"/>
        <v>50000</v>
      </c>
      <c r="H128">
        <f t="shared" si="10"/>
        <v>50000</v>
      </c>
      <c r="I128">
        <f t="shared" si="10"/>
        <v>50000</v>
      </c>
      <c r="J128">
        <f t="shared" si="10"/>
        <v>50000</v>
      </c>
      <c r="K128">
        <f t="shared" si="10"/>
        <v>50000</v>
      </c>
      <c r="L128">
        <f t="shared" si="10"/>
        <v>50000</v>
      </c>
      <c r="M128">
        <f t="shared" si="10"/>
        <v>50000</v>
      </c>
      <c r="N128">
        <f t="shared" si="10"/>
        <v>50000</v>
      </c>
      <c r="O128">
        <f t="shared" si="10"/>
        <v>50000</v>
      </c>
      <c r="P128">
        <f t="shared" si="10"/>
        <v>50000</v>
      </c>
      <c r="Q128"/>
      <c r="R128" s="1"/>
      <c r="S128" s="1"/>
      <c r="T128" s="1"/>
      <c r="U128" s="1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>
      <c r="A129"/>
      <c r="B129"/>
      <c r="C129"/>
      <c r="D129" s="22"/>
      <c r="E129">
        <f t="shared" ref="E129:P129" si="11">IF($I$3=1,+E128,+E127)</f>
        <v>50000</v>
      </c>
      <c r="F129">
        <f t="shared" si="11"/>
        <v>50000</v>
      </c>
      <c r="G129">
        <f t="shared" si="11"/>
        <v>50000</v>
      </c>
      <c r="H129">
        <f t="shared" si="11"/>
        <v>50000</v>
      </c>
      <c r="I129">
        <f t="shared" si="11"/>
        <v>50000</v>
      </c>
      <c r="J129">
        <f t="shared" si="11"/>
        <v>50000</v>
      </c>
      <c r="K129">
        <f t="shared" si="11"/>
        <v>50000</v>
      </c>
      <c r="L129">
        <f t="shared" si="11"/>
        <v>50000</v>
      </c>
      <c r="M129">
        <f t="shared" si="11"/>
        <v>50000</v>
      </c>
      <c r="N129">
        <f t="shared" si="11"/>
        <v>50000</v>
      </c>
      <c r="O129">
        <f t="shared" si="11"/>
        <v>50000</v>
      </c>
      <c r="P129">
        <f t="shared" si="11"/>
        <v>50000</v>
      </c>
      <c r="Q129"/>
      <c r="R129" s="1"/>
      <c r="S129" s="1"/>
      <c r="T129" s="1"/>
      <c r="U129" s="1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>
      <c r="A130"/>
      <c r="B130"/>
      <c r="C130"/>
      <c r="D130" s="22">
        <v>3</v>
      </c>
      <c r="E130">
        <f t="shared" ref="E130:P130" si="12">IF(E69&lt;50000,45000,(95000-E69))</f>
        <v>45000</v>
      </c>
      <c r="F130">
        <f t="shared" si="12"/>
        <v>45000</v>
      </c>
      <c r="G130">
        <f t="shared" si="12"/>
        <v>45000</v>
      </c>
      <c r="H130">
        <f t="shared" si="12"/>
        <v>45000</v>
      </c>
      <c r="I130">
        <f t="shared" si="12"/>
        <v>45000</v>
      </c>
      <c r="J130">
        <f t="shared" si="12"/>
        <v>45000</v>
      </c>
      <c r="K130">
        <f t="shared" si="12"/>
        <v>45000</v>
      </c>
      <c r="L130">
        <f t="shared" si="12"/>
        <v>45000</v>
      </c>
      <c r="M130">
        <f t="shared" si="12"/>
        <v>45000</v>
      </c>
      <c r="N130">
        <f t="shared" si="12"/>
        <v>45000</v>
      </c>
      <c r="O130">
        <f t="shared" si="12"/>
        <v>45000</v>
      </c>
      <c r="P130">
        <f t="shared" si="12"/>
        <v>45000</v>
      </c>
      <c r="Q130"/>
      <c r="R130" s="1"/>
      <c r="S130" s="1"/>
      <c r="T130" s="1"/>
      <c r="U130" s="1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>
      <c r="A131"/>
      <c r="B131"/>
      <c r="C131"/>
      <c r="D131" s="22"/>
      <c r="E131">
        <f t="shared" ref="E131:P131" si="13">IF(E69&lt;50000,62000,(112000-E69))</f>
        <v>62000</v>
      </c>
      <c r="F131">
        <f t="shared" si="13"/>
        <v>62000</v>
      </c>
      <c r="G131">
        <f t="shared" si="13"/>
        <v>62000</v>
      </c>
      <c r="H131">
        <f t="shared" si="13"/>
        <v>62000</v>
      </c>
      <c r="I131">
        <f t="shared" si="13"/>
        <v>62000</v>
      </c>
      <c r="J131">
        <f t="shared" si="13"/>
        <v>62000</v>
      </c>
      <c r="K131">
        <f t="shared" si="13"/>
        <v>62000</v>
      </c>
      <c r="L131">
        <f t="shared" si="13"/>
        <v>62000</v>
      </c>
      <c r="M131">
        <f t="shared" si="13"/>
        <v>62000</v>
      </c>
      <c r="N131">
        <f t="shared" si="13"/>
        <v>62000</v>
      </c>
      <c r="O131">
        <f t="shared" si="13"/>
        <v>62000</v>
      </c>
      <c r="P131">
        <f t="shared" si="13"/>
        <v>62000</v>
      </c>
      <c r="Q131"/>
      <c r="R131" s="1"/>
      <c r="S131" s="1"/>
      <c r="T131" s="1"/>
      <c r="U131" s="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>
      <c r="A132"/>
      <c r="B132"/>
      <c r="C132"/>
      <c r="D132" s="22"/>
      <c r="E132">
        <f t="shared" ref="E132:P132" si="14">IF($I$3=1,+E131,+E130)</f>
        <v>62000</v>
      </c>
      <c r="F132">
        <f t="shared" si="14"/>
        <v>62000</v>
      </c>
      <c r="G132">
        <f t="shared" si="14"/>
        <v>62000</v>
      </c>
      <c r="H132">
        <f t="shared" si="14"/>
        <v>62000</v>
      </c>
      <c r="I132">
        <f t="shared" si="14"/>
        <v>62000</v>
      </c>
      <c r="J132">
        <f t="shared" si="14"/>
        <v>62000</v>
      </c>
      <c r="K132">
        <f t="shared" si="14"/>
        <v>62000</v>
      </c>
      <c r="L132">
        <f t="shared" si="14"/>
        <v>62000</v>
      </c>
      <c r="M132">
        <f t="shared" si="14"/>
        <v>62000</v>
      </c>
      <c r="N132">
        <f t="shared" si="14"/>
        <v>62000</v>
      </c>
      <c r="O132">
        <f t="shared" si="14"/>
        <v>62000</v>
      </c>
      <c r="P132">
        <f t="shared" si="14"/>
        <v>62000</v>
      </c>
      <c r="Q132"/>
      <c r="R132" s="1"/>
      <c r="S132" s="1"/>
      <c r="T132" s="1"/>
      <c r="U132" s="1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>
      <c r="A133"/>
      <c r="B133"/>
      <c r="C133"/>
      <c r="D133" s="22">
        <v>4</v>
      </c>
      <c r="E133">
        <f t="shared" ref="E133:P133" si="15">IF(E69&lt;50000,50000,(100000-E69))</f>
        <v>50000</v>
      </c>
      <c r="F133">
        <f t="shared" si="15"/>
        <v>50000</v>
      </c>
      <c r="G133">
        <f t="shared" si="15"/>
        <v>50000</v>
      </c>
      <c r="H133">
        <f t="shared" si="15"/>
        <v>50000</v>
      </c>
      <c r="I133">
        <f t="shared" si="15"/>
        <v>50000</v>
      </c>
      <c r="J133">
        <f t="shared" si="15"/>
        <v>50000</v>
      </c>
      <c r="K133">
        <f t="shared" si="15"/>
        <v>50000</v>
      </c>
      <c r="L133">
        <f t="shared" si="15"/>
        <v>50000</v>
      </c>
      <c r="M133">
        <f t="shared" si="15"/>
        <v>50000</v>
      </c>
      <c r="N133">
        <f t="shared" si="15"/>
        <v>50000</v>
      </c>
      <c r="O133">
        <f t="shared" si="15"/>
        <v>50000</v>
      </c>
      <c r="P133">
        <f t="shared" si="15"/>
        <v>50000</v>
      </c>
      <c r="Q133"/>
      <c r="R133" s="1"/>
      <c r="S133" s="1"/>
      <c r="T133" s="1"/>
      <c r="U133" s="1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>
      <c r="A134"/>
      <c r="B134"/>
      <c r="C134"/>
      <c r="D134" s="22"/>
      <c r="E134">
        <f t="shared" ref="E134:P134" si="16">IF(E69&lt;50000,65000,(115000-E69))</f>
        <v>65000</v>
      </c>
      <c r="F134">
        <f t="shared" si="16"/>
        <v>65000</v>
      </c>
      <c r="G134">
        <f t="shared" si="16"/>
        <v>65000</v>
      </c>
      <c r="H134">
        <f t="shared" si="16"/>
        <v>65000</v>
      </c>
      <c r="I134">
        <f t="shared" si="16"/>
        <v>65000</v>
      </c>
      <c r="J134">
        <f t="shared" si="16"/>
        <v>65000</v>
      </c>
      <c r="K134">
        <f t="shared" si="16"/>
        <v>65000</v>
      </c>
      <c r="L134">
        <f t="shared" si="16"/>
        <v>65000</v>
      </c>
      <c r="M134">
        <f t="shared" si="16"/>
        <v>65000</v>
      </c>
      <c r="N134">
        <f t="shared" si="16"/>
        <v>65000</v>
      </c>
      <c r="O134">
        <f t="shared" si="16"/>
        <v>65000</v>
      </c>
      <c r="P134">
        <f t="shared" si="16"/>
        <v>65000</v>
      </c>
      <c r="Q134"/>
      <c r="R134" s="1"/>
      <c r="S134" s="1"/>
      <c r="T134" s="1"/>
      <c r="U134" s="1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>
      <c r="A135"/>
      <c r="B135"/>
      <c r="C135"/>
      <c r="D135" s="22"/>
      <c r="E135">
        <f t="shared" ref="E135:P135" si="17">IF($I$3=1,+E134,+E133)</f>
        <v>65000</v>
      </c>
      <c r="F135">
        <f t="shared" si="17"/>
        <v>65000</v>
      </c>
      <c r="G135">
        <f t="shared" si="17"/>
        <v>65000</v>
      </c>
      <c r="H135">
        <f t="shared" si="17"/>
        <v>65000</v>
      </c>
      <c r="I135">
        <f t="shared" si="17"/>
        <v>65000</v>
      </c>
      <c r="J135">
        <f t="shared" si="17"/>
        <v>65000</v>
      </c>
      <c r="K135">
        <f t="shared" si="17"/>
        <v>65000</v>
      </c>
      <c r="L135">
        <f t="shared" si="17"/>
        <v>65000</v>
      </c>
      <c r="M135">
        <f t="shared" si="17"/>
        <v>65000</v>
      </c>
      <c r="N135">
        <f t="shared" si="17"/>
        <v>65000</v>
      </c>
      <c r="O135">
        <f t="shared" si="17"/>
        <v>65000</v>
      </c>
      <c r="P135">
        <f t="shared" si="17"/>
        <v>65000</v>
      </c>
      <c r="Q135"/>
      <c r="R135" s="1"/>
      <c r="S135" s="1"/>
      <c r="T135" s="1"/>
      <c r="U135" s="1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>
      <c r="D136" s="23"/>
      <c r="R136" s="1"/>
      <c r="S136" s="1"/>
      <c r="T136" s="1"/>
      <c r="U136" s="1"/>
    </row>
    <row r="137" spans="1:256">
      <c r="A137"/>
      <c r="B137"/>
      <c r="C137"/>
      <c r="D137"/>
      <c r="E137">
        <f t="shared" ref="E137:P137" si="18">IF(E67&gt;499,0,(500-E67)*50)</f>
        <v>25000</v>
      </c>
      <c r="F137">
        <f t="shared" si="18"/>
        <v>25000</v>
      </c>
      <c r="G137">
        <f t="shared" si="18"/>
        <v>25000</v>
      </c>
      <c r="H137">
        <f t="shared" si="18"/>
        <v>25000</v>
      </c>
      <c r="I137">
        <f t="shared" si="18"/>
        <v>25000</v>
      </c>
      <c r="J137">
        <f t="shared" si="18"/>
        <v>25000</v>
      </c>
      <c r="K137">
        <f t="shared" si="18"/>
        <v>25000</v>
      </c>
      <c r="L137">
        <f t="shared" si="18"/>
        <v>25000</v>
      </c>
      <c r="M137">
        <f t="shared" si="18"/>
        <v>25000</v>
      </c>
      <c r="N137">
        <f t="shared" si="18"/>
        <v>25000</v>
      </c>
      <c r="O137">
        <f t="shared" si="18"/>
        <v>25000</v>
      </c>
      <c r="P137">
        <f t="shared" si="18"/>
        <v>25000</v>
      </c>
      <c r="Q137"/>
      <c r="R137" s="1"/>
      <c r="S137" s="1"/>
      <c r="T137" s="1"/>
      <c r="U137" s="1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>
      <c r="E138">
        <f t="shared" ref="E138:P138" si="19">IF(E67&gt;599,0,(600-E67)*50)</f>
        <v>30000</v>
      </c>
      <c r="F138">
        <f t="shared" si="19"/>
        <v>30000</v>
      </c>
      <c r="G138">
        <f t="shared" si="19"/>
        <v>30000</v>
      </c>
      <c r="H138">
        <f t="shared" si="19"/>
        <v>30000</v>
      </c>
      <c r="I138">
        <f t="shared" si="19"/>
        <v>30000</v>
      </c>
      <c r="J138">
        <f t="shared" si="19"/>
        <v>30000</v>
      </c>
      <c r="K138">
        <f t="shared" si="19"/>
        <v>30000</v>
      </c>
      <c r="L138">
        <f t="shared" si="19"/>
        <v>30000</v>
      </c>
      <c r="M138">
        <f t="shared" si="19"/>
        <v>30000</v>
      </c>
      <c r="N138">
        <f t="shared" si="19"/>
        <v>30000</v>
      </c>
      <c r="O138">
        <f t="shared" si="19"/>
        <v>30000</v>
      </c>
      <c r="P138">
        <f t="shared" si="19"/>
        <v>30000</v>
      </c>
      <c r="R138" s="1"/>
      <c r="S138" s="1"/>
      <c r="T138" s="1"/>
      <c r="U138" s="1"/>
    </row>
    <row r="139" spans="1:256">
      <c r="E139">
        <f t="shared" ref="E139:P139" si="20">IF(E67&gt;749,0,(750-E67)*50)</f>
        <v>37500</v>
      </c>
      <c r="F139">
        <f t="shared" si="20"/>
        <v>37500</v>
      </c>
      <c r="G139">
        <f t="shared" si="20"/>
        <v>37500</v>
      </c>
      <c r="H139">
        <f t="shared" si="20"/>
        <v>37500</v>
      </c>
      <c r="I139">
        <f t="shared" si="20"/>
        <v>37500</v>
      </c>
      <c r="J139">
        <f t="shared" si="20"/>
        <v>37500</v>
      </c>
      <c r="K139">
        <f t="shared" si="20"/>
        <v>37500</v>
      </c>
      <c r="L139">
        <f t="shared" si="20"/>
        <v>37500</v>
      </c>
      <c r="M139">
        <f t="shared" si="20"/>
        <v>37500</v>
      </c>
      <c r="N139">
        <f t="shared" si="20"/>
        <v>37500</v>
      </c>
      <c r="O139">
        <f t="shared" si="20"/>
        <v>37500</v>
      </c>
      <c r="P139">
        <f t="shared" si="20"/>
        <v>37500</v>
      </c>
      <c r="R139" s="1"/>
      <c r="S139" s="1"/>
      <c r="T139" s="1"/>
      <c r="U139" s="1"/>
    </row>
    <row r="140" spans="1:256">
      <c r="E140">
        <f t="shared" ref="E140:P140" si="21">IF(E67&gt;949,0,(950-E67)*50)</f>
        <v>47500</v>
      </c>
      <c r="F140">
        <f t="shared" si="21"/>
        <v>47500</v>
      </c>
      <c r="G140">
        <f t="shared" si="21"/>
        <v>47500</v>
      </c>
      <c r="H140">
        <f t="shared" si="21"/>
        <v>47500</v>
      </c>
      <c r="I140">
        <f t="shared" si="21"/>
        <v>47500</v>
      </c>
      <c r="J140">
        <f t="shared" si="21"/>
        <v>47500</v>
      </c>
      <c r="K140">
        <f t="shared" si="21"/>
        <v>47500</v>
      </c>
      <c r="L140">
        <f t="shared" si="21"/>
        <v>47500</v>
      </c>
      <c r="M140">
        <f t="shared" si="21"/>
        <v>47500</v>
      </c>
      <c r="N140">
        <f t="shared" si="21"/>
        <v>47500</v>
      </c>
      <c r="O140">
        <f t="shared" si="21"/>
        <v>47500</v>
      </c>
      <c r="P140">
        <f t="shared" si="21"/>
        <v>47500</v>
      </c>
      <c r="R140" s="1"/>
      <c r="S140" s="1"/>
      <c r="T140" s="1"/>
      <c r="U140" s="1"/>
    </row>
    <row r="141" spans="1:256">
      <c r="E141">
        <f t="shared" ref="E141:P141" si="22">IF(E67&gt;1149,0,(1150-E67)*50)</f>
        <v>57500</v>
      </c>
      <c r="F141">
        <f t="shared" si="22"/>
        <v>57500</v>
      </c>
      <c r="G141">
        <f t="shared" si="22"/>
        <v>57500</v>
      </c>
      <c r="H141">
        <f t="shared" si="22"/>
        <v>57500</v>
      </c>
      <c r="I141">
        <f t="shared" si="22"/>
        <v>57500</v>
      </c>
      <c r="J141">
        <f t="shared" si="22"/>
        <v>57500</v>
      </c>
      <c r="K141">
        <f t="shared" si="22"/>
        <v>57500</v>
      </c>
      <c r="L141">
        <f t="shared" si="22"/>
        <v>57500</v>
      </c>
      <c r="M141">
        <f t="shared" si="22"/>
        <v>57500</v>
      </c>
      <c r="N141">
        <f t="shared" si="22"/>
        <v>57500</v>
      </c>
      <c r="O141">
        <f t="shared" si="22"/>
        <v>57500</v>
      </c>
      <c r="P141">
        <f t="shared" si="22"/>
        <v>57500</v>
      </c>
      <c r="R141" s="1"/>
      <c r="S141" s="1"/>
      <c r="T141" s="1"/>
      <c r="U141" s="1"/>
    </row>
    <row r="142" spans="1:256">
      <c r="R142" s="1"/>
      <c r="S142" s="1"/>
      <c r="T142" s="1"/>
      <c r="U142" s="1"/>
    </row>
    <row r="143" spans="1:256">
      <c r="E143">
        <f t="shared" ref="E143:P143" si="23">E144+5000</f>
        <v>5000</v>
      </c>
      <c r="F143">
        <f t="shared" si="23"/>
        <v>5000</v>
      </c>
      <c r="G143">
        <f t="shared" si="23"/>
        <v>5000</v>
      </c>
      <c r="H143">
        <f t="shared" si="23"/>
        <v>5000</v>
      </c>
      <c r="I143">
        <f t="shared" si="23"/>
        <v>5000</v>
      </c>
      <c r="J143">
        <f t="shared" si="23"/>
        <v>5000</v>
      </c>
      <c r="K143">
        <f t="shared" si="23"/>
        <v>5000</v>
      </c>
      <c r="L143">
        <f t="shared" si="23"/>
        <v>5000</v>
      </c>
      <c r="M143">
        <f t="shared" si="23"/>
        <v>5000</v>
      </c>
      <c r="N143">
        <f t="shared" si="23"/>
        <v>5000</v>
      </c>
      <c r="O143">
        <f t="shared" si="23"/>
        <v>5000</v>
      </c>
      <c r="P143">
        <f t="shared" si="23"/>
        <v>5000</v>
      </c>
      <c r="R143" s="1"/>
      <c r="S143" s="1"/>
      <c r="T143" s="1"/>
      <c r="U143" s="1"/>
    </row>
    <row r="144" spans="1:256">
      <c r="E144">
        <f t="shared" ref="E144:P144" si="24">IF(E66=0,0,IF(E66=0.5,0,IF(E66=1,5,IF(E66=2,6,IF(E66=3,7,8)))))*1000</f>
        <v>0</v>
      </c>
      <c r="F144">
        <f t="shared" si="24"/>
        <v>0</v>
      </c>
      <c r="G144">
        <f t="shared" si="24"/>
        <v>0</v>
      </c>
      <c r="H144">
        <f t="shared" si="24"/>
        <v>0</v>
      </c>
      <c r="I144">
        <f t="shared" si="24"/>
        <v>0</v>
      </c>
      <c r="J144">
        <f t="shared" si="24"/>
        <v>0</v>
      </c>
      <c r="K144">
        <f t="shared" si="24"/>
        <v>0</v>
      </c>
      <c r="L144">
        <f t="shared" si="24"/>
        <v>0</v>
      </c>
      <c r="M144">
        <f t="shared" si="24"/>
        <v>0</v>
      </c>
      <c r="N144">
        <f t="shared" si="24"/>
        <v>0</v>
      </c>
      <c r="O144">
        <f t="shared" si="24"/>
        <v>0</v>
      </c>
      <c r="P144">
        <f t="shared" si="24"/>
        <v>0</v>
      </c>
      <c r="R144" s="1"/>
      <c r="S144" s="1"/>
      <c r="T144" s="1"/>
      <c r="U144" s="1"/>
    </row>
    <row r="145" spans="5:21">
      <c r="R145" s="1"/>
      <c r="S145" s="1"/>
      <c r="T145" s="1"/>
      <c r="U145" s="1"/>
    </row>
    <row r="146" spans="5:21">
      <c r="E146">
        <f t="shared" ref="E146:P146" si="25">E68*E66</f>
        <v>0</v>
      </c>
      <c r="F146">
        <f t="shared" si="25"/>
        <v>0</v>
      </c>
      <c r="G146">
        <f t="shared" si="25"/>
        <v>0</v>
      </c>
      <c r="H146">
        <f t="shared" si="25"/>
        <v>0</v>
      </c>
      <c r="I146">
        <f t="shared" si="25"/>
        <v>0</v>
      </c>
      <c r="J146">
        <f t="shared" si="25"/>
        <v>0</v>
      </c>
      <c r="K146">
        <f t="shared" si="25"/>
        <v>0</v>
      </c>
      <c r="L146">
        <f t="shared" si="25"/>
        <v>0</v>
      </c>
      <c r="M146">
        <f t="shared" si="25"/>
        <v>0</v>
      </c>
      <c r="N146">
        <f t="shared" si="25"/>
        <v>0</v>
      </c>
      <c r="O146">
        <f t="shared" si="25"/>
        <v>0</v>
      </c>
      <c r="P146">
        <f t="shared" si="25"/>
        <v>0</v>
      </c>
      <c r="R146" s="1"/>
      <c r="S146" s="1"/>
      <c r="T146" s="1"/>
      <c r="U146" s="1"/>
    </row>
    <row r="147" spans="5:21">
      <c r="E147">
        <f t="shared" ref="E147:P147" si="26">E68*E69</f>
        <v>0</v>
      </c>
      <c r="F147">
        <f t="shared" si="26"/>
        <v>0</v>
      </c>
      <c r="G147">
        <f t="shared" si="26"/>
        <v>0</v>
      </c>
      <c r="H147">
        <f t="shared" si="26"/>
        <v>0</v>
      </c>
      <c r="I147">
        <f t="shared" si="26"/>
        <v>0</v>
      </c>
      <c r="J147">
        <f t="shared" si="26"/>
        <v>0</v>
      </c>
      <c r="K147">
        <f t="shared" si="26"/>
        <v>0</v>
      </c>
      <c r="L147">
        <f t="shared" si="26"/>
        <v>0</v>
      </c>
      <c r="M147">
        <f t="shared" si="26"/>
        <v>0</v>
      </c>
      <c r="N147">
        <f t="shared" si="26"/>
        <v>0</v>
      </c>
      <c r="O147">
        <f t="shared" si="26"/>
        <v>0</v>
      </c>
      <c r="P147">
        <f t="shared" si="26"/>
        <v>0</v>
      </c>
      <c r="R147" s="1"/>
      <c r="S147" s="1"/>
      <c r="T147" s="1"/>
      <c r="U147" s="1"/>
    </row>
    <row r="148" spans="5:21">
      <c r="R148" s="1"/>
      <c r="S148" s="1"/>
      <c r="T148" s="1"/>
      <c r="U148" s="1"/>
    </row>
    <row r="149" spans="5:21">
      <c r="R149" s="1"/>
      <c r="S149" s="1"/>
      <c r="T149" s="1"/>
      <c r="U149" s="1"/>
    </row>
    <row r="150" spans="5:21">
      <c r="R150" s="1"/>
      <c r="S150" s="1"/>
      <c r="T150" s="1"/>
      <c r="U150" s="1"/>
    </row>
    <row r="151" spans="5:21">
      <c r="R151" s="1"/>
      <c r="S151" s="1"/>
      <c r="T151" s="1"/>
      <c r="U151" s="1"/>
    </row>
    <row r="153" spans="5:21">
      <c r="R153" s="1"/>
      <c r="S153" s="1"/>
      <c r="T153" s="1"/>
      <c r="U153" s="1"/>
    </row>
    <row r="154" spans="5:21">
      <c r="R154" s="1"/>
      <c r="S154" s="1"/>
      <c r="T154" s="1"/>
      <c r="U154" s="1"/>
    </row>
  </sheetData>
  <sheetProtection algorithmName="SHA-512" hashValue="TWScxptldssEF4qGwJ28K2GJRcRpthSLywNUTQjfmQdSA/u6Ql/AtZf5bPUKKiYKmXO9DY0FEe3Jhb8zKMwZfw==" saltValue="HTaYhfeGBUu1z2wEUt7CYg==" spinCount="100000" sheet="1"/>
  <protectedRanges>
    <protectedRange sqref="E71:S71" name="Range36"/>
    <protectedRange sqref="D36:D37" name="Range35"/>
    <protectedRange sqref="K50:S53" name="Range33"/>
    <protectedRange sqref="A20:B21" name="Range31"/>
    <protectedRange sqref="D34" name="Range29"/>
    <protectedRange sqref="S20:S24 S18" name="Range27"/>
    <protectedRange sqref="E52" name="Range26"/>
    <protectedRange sqref="C8" name="Range24"/>
    <protectedRange sqref="E66:S69" name="Range22"/>
    <protectedRange sqref="S46" name="Range20"/>
    <protectedRange sqref="R33" name="Range18"/>
    <protectedRange sqref="S20:S24 S18" name="Range16"/>
    <protectedRange sqref="N47" name="Range14"/>
    <protectedRange sqref="L17:L21" name="Range12"/>
    <protectedRange sqref="A43:B45" name="Range10"/>
    <protectedRange sqref="A31:B33" name="Range8"/>
    <protectedRange sqref="D24" name="Range6"/>
    <protectedRange sqref="D15" name="Range4"/>
    <protectedRange sqref="C2:C4" name="Range2"/>
    <protectedRange sqref="C1:F1" name="Range1"/>
    <protectedRange sqref="C6:C7" name="Range3"/>
    <protectedRange sqref="D18:D22" name="Range5"/>
    <protectedRange sqref="D27:D33" name="Range7"/>
    <protectedRange sqref="D38:D47" name="Range9"/>
    <protectedRange sqref="I3:I5" name="Range11"/>
    <protectedRange sqref="L23:L24" name="Range13"/>
    <protectedRange sqref="P20:Q24" name="Range15"/>
    <protectedRange sqref="P34:Q37" name="Range17"/>
    <protectedRange sqref="S33:S37" name="Range19"/>
    <protectedRange sqref="R47" name="Range21"/>
    <protectedRange sqref="B73" name="Range23"/>
    <protectedRange sqref="C9" name="Range25"/>
    <protectedRange sqref="A34:B34" name="Range28"/>
    <protectedRange sqref="A46:B47" name="Range30"/>
    <protectedRange sqref="A80:Q86" name="Range32"/>
    <protectedRange sqref="E65:S65" name="Range34"/>
    <protectedRange sqref="L59:L60" name="Range37"/>
  </protectedRanges>
  <mergeCells count="28">
    <mergeCell ref="G61:H61"/>
    <mergeCell ref="G60:I60"/>
    <mergeCell ref="K50:S53"/>
    <mergeCell ref="A80:Q86"/>
    <mergeCell ref="C1:F1"/>
    <mergeCell ref="A31:B31"/>
    <mergeCell ref="A32:B32"/>
    <mergeCell ref="A33:B33"/>
    <mergeCell ref="A9:B9"/>
    <mergeCell ref="A20:B20"/>
    <mergeCell ref="A21:B21"/>
    <mergeCell ref="A45:B45"/>
    <mergeCell ref="A34:B34"/>
    <mergeCell ref="K47:M47"/>
    <mergeCell ref="P37:Q37"/>
    <mergeCell ref="P36:Q36"/>
    <mergeCell ref="A47:B47"/>
    <mergeCell ref="A43:B43"/>
    <mergeCell ref="A44:B44"/>
    <mergeCell ref="P24:Q24"/>
    <mergeCell ref="P26:R26"/>
    <mergeCell ref="P34:Q34"/>
    <mergeCell ref="P35:Q35"/>
    <mergeCell ref="P20:Q20"/>
    <mergeCell ref="P21:Q21"/>
    <mergeCell ref="P22:Q22"/>
    <mergeCell ref="P23:Q23"/>
    <mergeCell ref="A46:B46"/>
  </mergeCells>
  <phoneticPr fontId="0" type="noConversion"/>
  <hyperlinks>
    <hyperlink ref="E63:J63" r:id="rId1" display="http:www.state.nj.us/dca/lgs/taxes/09 data/09taxes.xls" xr:uid="{00000000-0004-0000-0000-000000000000}"/>
  </hyperlinks>
  <pageMargins left="0.25" right="0.25" top="0.5" bottom="0.5" header="0.5" footer="0.5"/>
  <pageSetup paperSize="5" scale="47" orientation="landscape" r:id="rId2"/>
  <headerFooter alignWithMargins="0">
    <oddFooter>&amp;L^&amp;C&amp;P</oddFooter>
  </headerFooter>
  <rowBreaks count="1" manualBreakCount="1">
    <brk id="55" max="19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homeownr</vt:lpstr>
      <vt:lpstr>homeownr!Print_Area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NRTC Homeownership</dc:title>
  <dc:subject>NRTC</dc:subject>
  <dc:creator>Lordi, James</dc:creator>
  <cp:keywords>NRTC S-drive</cp:keywords>
  <dc:description>Available for applicant use for homeownership project activities.  Adapted by BJH and CH for NRTC.</dc:description>
  <cp:lastModifiedBy>Harrington, Bradley [DCA]</cp:lastModifiedBy>
  <cp:lastPrinted>2023-07-25T15:00:51Z</cp:lastPrinted>
  <dcterms:created xsi:type="dcterms:W3CDTF">2007-06-06T19:35:14Z</dcterms:created>
  <dcterms:modified xsi:type="dcterms:W3CDTF">2024-08-29T19:32:08Z</dcterms:modified>
</cp:coreProperties>
</file>